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4D50CC4-7682-4662-889E-CD02AF26E24B}" xr6:coauthVersionLast="47" xr6:coauthVersionMax="47" xr10:uidLastSave="{00000000-0000-0000-0000-000000000000}"/>
  <bookViews>
    <workbookView xWindow="25080" yWindow="-120" windowWidth="29040" windowHeight="15840" tabRatio="939" xr2:uid="{00000000-000D-0000-FFFF-FFFF00000000}"/>
  </bookViews>
  <sheets>
    <sheet name="Final" sheetId="13" r:id="rId1"/>
  </sheets>
  <definedNames>
    <definedName name="Cbo" localSheetId="0">#REF!</definedName>
    <definedName name="Cbo">#REF!</definedName>
    <definedName name="Cbo_calc" localSheetId="0">#REF!</definedName>
    <definedName name="Cbo_calc">#REF!</definedName>
    <definedName name="Cbulk" localSheetId="0">#REF!</definedName>
    <definedName name="Cbulk">#REF!</definedName>
    <definedName name="EFF" localSheetId="0">#REF!</definedName>
    <definedName name="EFF">#REF!</definedName>
    <definedName name="Fac" localSheetId="0">#REF!</definedName>
    <definedName name="Fac">#REF!</definedName>
    <definedName name="Fbo" localSheetId="0">#REF!</definedName>
    <definedName name="Fbo">#REF!</definedName>
    <definedName name="Fc" localSheetId="0">#REF!</definedName>
    <definedName name="Fc">#REF!</definedName>
    <definedName name="fp" localSheetId="0">#REF!</definedName>
    <definedName name="fp">#REF!</definedName>
    <definedName name="fp0" localSheetId="0">#REF!</definedName>
    <definedName name="fp0">#REF!</definedName>
    <definedName name="fz" localSheetId="0">#REF!</definedName>
    <definedName name="fz">#REF!</definedName>
    <definedName name="G0" localSheetId="0">#REF!</definedName>
    <definedName name="G0">#REF!</definedName>
    <definedName name="IBO" localSheetId="0">#REF!</definedName>
    <definedName name="IBO">#REF!</definedName>
    <definedName name="ILmax" localSheetId="0">#REF!</definedName>
    <definedName name="ILmax">#REF!</definedName>
    <definedName name="Kbo" localSheetId="0">#REF!</definedName>
    <definedName name="Kbo">#REF!</definedName>
    <definedName name="L" localSheetId="0">#REF!</definedName>
    <definedName name="L">#REF!</definedName>
    <definedName name="N" localSheetId="0">#REF!</definedName>
    <definedName name="N">#REF!</definedName>
    <definedName name="Pout" localSheetId="0">#REF!</definedName>
    <definedName name="Pout">#REF!</definedName>
    <definedName name="RdsON" localSheetId="0">#REF!</definedName>
    <definedName name="RdsON">#REF!</definedName>
    <definedName name="rrr" localSheetId="0">#REF!</definedName>
    <definedName name="rrr">#REF!</definedName>
    <definedName name="Rt" localSheetId="0">#REF!</definedName>
    <definedName name="Rt">#REF!</definedName>
    <definedName name="VacBO" localSheetId="0">#REF!</definedName>
    <definedName name="VacBO">#REF!</definedName>
    <definedName name="VacBOH" localSheetId="0">#REF!</definedName>
    <definedName name="VacBOH">#REF!</definedName>
    <definedName name="VacBOL" localSheetId="0">#REF!</definedName>
    <definedName name="VacBOL">#REF!</definedName>
    <definedName name="VacHL" localSheetId="0">#REF!</definedName>
    <definedName name="VacHL">#REF!</definedName>
    <definedName name="VacLL" localSheetId="0">#REF!</definedName>
    <definedName name="VacLL">#REF!</definedName>
    <definedName name="VoutNOM" localSheetId="0">#REF!</definedName>
    <definedName name="VoutN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3" l="1"/>
  <c r="F27" i="13" s="1"/>
  <c r="G21" i="13"/>
  <c r="F11" i="13"/>
  <c r="F10" i="13" l="1"/>
  <c r="F20" i="13" l="1"/>
  <c r="F19" i="13"/>
  <c r="F26" i="13"/>
  <c r="F25" i="13"/>
  <c r="G28" i="13" l="1"/>
  <c r="F28" i="13"/>
  <c r="F33" i="13"/>
  <c r="F35" i="13" s="1"/>
  <c r="I26" i="13" l="1"/>
  <c r="F40" i="13"/>
  <c r="F43" i="13" s="1"/>
  <c r="I25" i="13"/>
  <c r="I27" i="13"/>
</calcChain>
</file>

<file path=xl/sharedStrings.xml><?xml version="1.0" encoding="utf-8"?>
<sst xmlns="http://schemas.openxmlformats.org/spreadsheetml/2006/main" count="119" uniqueCount="96">
  <si>
    <t>Qg</t>
  </si>
  <si>
    <t>Unit</t>
  </si>
  <si>
    <t>Value</t>
  </si>
  <si>
    <t>Symbol</t>
  </si>
  <si>
    <t>mA</t>
    <phoneticPr fontId="3" type="noConversion"/>
  </si>
  <si>
    <t>V</t>
    <phoneticPr fontId="3" type="noConversion"/>
  </si>
  <si>
    <t>Source Peak Current</t>
    <phoneticPr fontId="3" type="noConversion"/>
  </si>
  <si>
    <t>A</t>
  </si>
  <si>
    <t>A</t>
    <phoneticPr fontId="3" type="noConversion"/>
  </si>
  <si>
    <t>Inputs</t>
  </si>
  <si>
    <t>`</t>
    <phoneticPr fontId="9" type="noConversion"/>
  </si>
  <si>
    <t>Fixed value</t>
  </si>
  <si>
    <t>Calculated Cells</t>
  </si>
  <si>
    <t>Description</t>
  </si>
  <si>
    <t>Comment</t>
    <phoneticPr fontId="3" type="noConversion"/>
  </si>
  <si>
    <t xml:space="preserve">Primary-side Supply Voltage </t>
    <phoneticPr fontId="3" type="noConversion"/>
  </si>
  <si>
    <t>V</t>
    <phoneticPr fontId="9" type="noConversion"/>
  </si>
  <si>
    <t>Secondary-side Supply Voltage</t>
    <phoneticPr fontId="3" type="noConversion"/>
  </si>
  <si>
    <r>
      <t>I</t>
    </r>
    <r>
      <rPr>
        <vertAlign val="subscript"/>
        <sz val="12"/>
        <color theme="1"/>
        <rFont val="맑은 고딕"/>
        <family val="3"/>
        <charset val="129"/>
        <scheme val="minor"/>
      </rPr>
      <t>CC</t>
    </r>
    <phoneticPr fontId="3" type="noConversion"/>
  </si>
  <si>
    <r>
      <t>F</t>
    </r>
    <r>
      <rPr>
        <vertAlign val="subscript"/>
        <sz val="12"/>
        <color theme="1"/>
        <rFont val="맑은 고딕"/>
        <family val="3"/>
        <charset val="129"/>
        <scheme val="minor"/>
      </rPr>
      <t>SW</t>
    </r>
    <phoneticPr fontId="3" type="noConversion"/>
  </si>
  <si>
    <t>User Operating Switching frequency</t>
    <phoneticPr fontId="3" type="noConversion"/>
  </si>
  <si>
    <t>kHz</t>
  </si>
  <si>
    <t>nC</t>
    <phoneticPr fontId="9" type="noConversion"/>
  </si>
  <si>
    <r>
      <t>R</t>
    </r>
    <r>
      <rPr>
        <vertAlign val="subscript"/>
        <sz val="12"/>
        <color theme="1"/>
        <rFont val="맑은 고딕"/>
        <family val="3"/>
        <charset val="129"/>
        <scheme val="minor"/>
      </rPr>
      <t>GON__EXT</t>
    </r>
    <r>
      <rPr>
        <sz val="12"/>
        <color theme="1"/>
        <rFont val="맑은 고딕"/>
        <family val="2"/>
        <scheme val="minor"/>
      </rPr>
      <t xml:space="preserve">
R</t>
    </r>
    <r>
      <rPr>
        <vertAlign val="subscript"/>
        <sz val="12"/>
        <color theme="1"/>
        <rFont val="맑은 고딕"/>
        <family val="3"/>
        <charset val="129"/>
        <scheme val="minor"/>
      </rPr>
      <t>GOFF_EXT</t>
    </r>
    <phoneticPr fontId="3" type="noConversion"/>
  </si>
  <si>
    <t xml:space="preserve">External Gate Turn-on and Off Resistance </t>
  </si>
  <si>
    <r>
      <t>R</t>
    </r>
    <r>
      <rPr>
        <b/>
        <vertAlign val="subscript"/>
        <sz val="12"/>
        <rFont val="맑은 고딕"/>
        <family val="3"/>
        <charset val="129"/>
        <scheme val="minor"/>
      </rPr>
      <t>ON_EXT</t>
    </r>
    <phoneticPr fontId="3" type="noConversion"/>
  </si>
  <si>
    <t>Ω</t>
  </si>
  <si>
    <t>Refer to datasheet</t>
    <phoneticPr fontId="3" type="noConversion"/>
  </si>
  <si>
    <t>Driver Characteristics</t>
    <phoneticPr fontId="3" type="noConversion"/>
  </si>
  <si>
    <r>
      <t>I</t>
    </r>
    <r>
      <rPr>
        <vertAlign val="subscript"/>
        <sz val="12"/>
        <color theme="1"/>
        <rFont val="맑은 고딕"/>
        <family val="3"/>
        <charset val="129"/>
        <scheme val="minor"/>
      </rPr>
      <t>SRC</t>
    </r>
    <phoneticPr fontId="3" type="noConversion"/>
  </si>
  <si>
    <r>
      <t>I</t>
    </r>
    <r>
      <rPr>
        <vertAlign val="subscript"/>
        <sz val="12"/>
        <color theme="1"/>
        <rFont val="맑은 고딕"/>
        <family val="3"/>
        <charset val="129"/>
        <scheme val="minor"/>
      </rPr>
      <t>SNK</t>
    </r>
    <phoneticPr fontId="3" type="noConversion"/>
  </si>
  <si>
    <t>Sink Peak Current</t>
    <phoneticPr fontId="3" type="noConversion"/>
  </si>
  <si>
    <r>
      <t>R</t>
    </r>
    <r>
      <rPr>
        <vertAlign val="subscript"/>
        <sz val="12"/>
        <color theme="1"/>
        <rFont val="맑은 고딕"/>
        <family val="3"/>
        <charset val="129"/>
        <scheme val="minor"/>
      </rPr>
      <t>ON_INT</t>
    </r>
    <phoneticPr fontId="3" type="noConversion"/>
  </si>
  <si>
    <t xml:space="preserve">Estimated Driver Internal Pull-up Resistance </t>
    <phoneticPr fontId="3" type="noConversion"/>
  </si>
  <si>
    <r>
      <t>R</t>
    </r>
    <r>
      <rPr>
        <vertAlign val="subscript"/>
        <sz val="12"/>
        <color theme="1"/>
        <rFont val="맑은 고딕"/>
        <family val="3"/>
        <charset val="129"/>
        <scheme val="minor"/>
      </rPr>
      <t>OFF_INT</t>
    </r>
    <phoneticPr fontId="3" type="noConversion"/>
  </si>
  <si>
    <t>Estimated Driver Internal Pull-down Resistance</t>
    <phoneticPr fontId="3" type="noConversion"/>
  </si>
  <si>
    <r>
      <t>R</t>
    </r>
    <r>
      <rPr>
        <vertAlign val="subscript"/>
        <sz val="12"/>
        <color theme="1"/>
        <rFont val="맑은 고딕"/>
        <family val="3"/>
        <charset val="129"/>
        <scheme val="minor"/>
      </rPr>
      <t>ON</t>
    </r>
    <r>
      <rPr>
        <sz val="12"/>
        <color theme="1"/>
        <rFont val="맑은 고딕"/>
        <family val="2"/>
        <scheme val="minor"/>
      </rPr>
      <t>/R</t>
    </r>
    <r>
      <rPr>
        <vertAlign val="subscript"/>
        <sz val="12"/>
        <color theme="1"/>
        <rFont val="맑은 고딕"/>
        <family val="3"/>
        <charset val="129"/>
        <scheme val="minor"/>
      </rPr>
      <t>OFF</t>
    </r>
    <phoneticPr fontId="3" type="noConversion"/>
  </si>
  <si>
    <r>
      <t>Calc External Pull up and down Resistance (R</t>
    </r>
    <r>
      <rPr>
        <vertAlign val="subscript"/>
        <sz val="12"/>
        <color theme="1"/>
        <rFont val="맑은 고딕"/>
        <family val="2"/>
        <scheme val="minor"/>
      </rPr>
      <t>ON</t>
    </r>
    <r>
      <rPr>
        <sz val="12"/>
        <color theme="1"/>
        <rFont val="맑은 고딕"/>
        <family val="2"/>
        <scheme val="minor"/>
      </rPr>
      <t>, R</t>
    </r>
    <r>
      <rPr>
        <vertAlign val="subscript"/>
        <sz val="12"/>
        <color theme="1"/>
        <rFont val="맑은 고딕"/>
        <family val="2"/>
        <scheme val="minor"/>
      </rPr>
      <t>OFF</t>
    </r>
    <r>
      <rPr>
        <sz val="12"/>
        <color theme="1"/>
        <rFont val="맑은 고딕"/>
        <family val="2"/>
        <scheme val="minor"/>
      </rPr>
      <t>)</t>
    </r>
    <phoneticPr fontId="3" type="noConversion"/>
  </si>
  <si>
    <t>% of total power loss</t>
  </si>
  <si>
    <t>Static Losses</t>
    <phoneticPr fontId="3" type="noConversion"/>
  </si>
  <si>
    <r>
      <t>P</t>
    </r>
    <r>
      <rPr>
        <vertAlign val="subscript"/>
        <sz val="12"/>
        <color theme="1"/>
        <rFont val="맑은 고딕"/>
        <family val="3"/>
        <charset val="129"/>
        <scheme val="minor"/>
      </rPr>
      <t>GDQP</t>
    </r>
    <phoneticPr fontId="3" type="noConversion"/>
  </si>
  <si>
    <t>mW</t>
  </si>
  <si>
    <r>
      <t>P</t>
    </r>
    <r>
      <rPr>
        <vertAlign val="subscript"/>
        <sz val="12"/>
        <color theme="1"/>
        <rFont val="맑은 고딕"/>
        <family val="3"/>
        <charset val="129"/>
        <scheme val="minor"/>
      </rPr>
      <t>GDQS</t>
    </r>
    <phoneticPr fontId="3" type="noConversion"/>
  </si>
  <si>
    <t>Gate Driving Loss</t>
    <phoneticPr fontId="3" type="noConversion"/>
  </si>
  <si>
    <r>
      <t>P</t>
    </r>
    <r>
      <rPr>
        <vertAlign val="subscript"/>
        <sz val="12"/>
        <color theme="1"/>
        <rFont val="맑은 고딕"/>
        <family val="3"/>
        <charset val="129"/>
        <scheme val="minor"/>
      </rPr>
      <t>GSW</t>
    </r>
    <phoneticPr fontId="3" type="noConversion"/>
  </si>
  <si>
    <t>External Resistor Loss</t>
    <phoneticPr fontId="3" type="noConversion"/>
  </si>
  <si>
    <r>
      <t>P</t>
    </r>
    <r>
      <rPr>
        <vertAlign val="subscript"/>
        <sz val="12"/>
        <color theme="1"/>
        <rFont val="맑은 고딕"/>
        <family val="3"/>
        <charset val="129"/>
        <scheme val="minor"/>
      </rPr>
      <t>REXTCHA</t>
    </r>
    <phoneticPr fontId="3" type="noConversion"/>
  </si>
  <si>
    <r>
      <t>P</t>
    </r>
    <r>
      <rPr>
        <b/>
        <vertAlign val="subscript"/>
        <sz val="12"/>
        <color theme="1"/>
        <rFont val="맑은 고딕"/>
        <family val="3"/>
        <charset val="129"/>
        <scheme val="minor"/>
      </rPr>
      <t>TOTAL</t>
    </r>
    <phoneticPr fontId="9" type="noConversion"/>
  </si>
  <si>
    <t>Total power loss</t>
  </si>
  <si>
    <t>Comment</t>
  </si>
  <si>
    <t>Rthja</t>
    <phoneticPr fontId="9" type="noConversion"/>
  </si>
  <si>
    <t>Junction to ambient thermal resistance</t>
  </si>
  <si>
    <t>℃/W</t>
    <phoneticPr fontId="9" type="noConversion"/>
  </si>
  <si>
    <r>
      <t>T</t>
    </r>
    <r>
      <rPr>
        <vertAlign val="subscript"/>
        <sz val="12"/>
        <color theme="1"/>
        <rFont val="맑은 고딕"/>
        <family val="3"/>
        <charset val="129"/>
        <scheme val="minor"/>
      </rPr>
      <t>A</t>
    </r>
    <phoneticPr fontId="9" type="noConversion"/>
  </si>
  <si>
    <r>
      <t>Allowable ambient temperature with considering T</t>
    </r>
    <r>
      <rPr>
        <b/>
        <vertAlign val="subscript"/>
        <sz val="12"/>
        <color rgb="FF0000CC"/>
        <rFont val="맑은 고딕"/>
        <family val="3"/>
        <charset val="129"/>
        <scheme val="minor"/>
      </rPr>
      <t>JMAX</t>
    </r>
    <phoneticPr fontId="3" type="noConversion"/>
  </si>
  <si>
    <t>℃</t>
    <phoneticPr fontId="9" type="noConversion"/>
  </si>
  <si>
    <r>
      <t>Recommended T</t>
    </r>
    <r>
      <rPr>
        <b/>
        <vertAlign val="subscript"/>
        <sz val="12"/>
        <color rgb="FF000099"/>
        <rFont val="맑은 고딕"/>
        <family val="3"/>
        <charset val="129"/>
        <scheme val="minor"/>
      </rPr>
      <t xml:space="preserve">JMAX </t>
    </r>
    <r>
      <rPr>
        <b/>
        <sz val="12"/>
        <color rgb="FF000099"/>
        <rFont val="맑은 고딕"/>
        <family val="3"/>
        <charset val="129"/>
        <scheme val="minor"/>
      </rPr>
      <t xml:space="preserve">= 125 </t>
    </r>
    <r>
      <rPr>
        <b/>
        <vertAlign val="superscript"/>
        <sz val="12"/>
        <color rgb="FF000099"/>
        <rFont val="맑은 고딕"/>
        <family val="3"/>
        <charset val="129"/>
        <scheme val="minor"/>
      </rPr>
      <t>o</t>
    </r>
    <r>
      <rPr>
        <b/>
        <sz val="12"/>
        <color rgb="FF000099"/>
        <rFont val="맑은 고딕"/>
        <family val="3"/>
        <charset val="129"/>
        <scheme val="minor"/>
      </rPr>
      <t>C</t>
    </r>
    <phoneticPr fontId="3" type="noConversion"/>
  </si>
  <si>
    <r>
      <t>T</t>
    </r>
    <r>
      <rPr>
        <vertAlign val="subscript"/>
        <sz val="12"/>
        <color theme="1"/>
        <rFont val="맑은 고딕"/>
        <family val="3"/>
        <charset val="129"/>
        <scheme val="minor"/>
      </rPr>
      <t>J</t>
    </r>
    <phoneticPr fontId="9" type="noConversion"/>
  </si>
  <si>
    <r>
      <rPr>
        <sz val="12"/>
        <color theme="1"/>
        <rFont val="Calibri"/>
        <family val="2"/>
        <charset val="161"/>
      </rPr>
      <t>ψ</t>
    </r>
    <r>
      <rPr>
        <vertAlign val="subscript"/>
        <sz val="12"/>
        <color theme="1"/>
        <rFont val="맑은 고딕"/>
        <family val="2"/>
        <scheme val="minor"/>
      </rPr>
      <t>JT</t>
    </r>
    <phoneticPr fontId="3" type="noConversion"/>
  </si>
  <si>
    <t>Junction to top case thermal characteristic</t>
  </si>
  <si>
    <t>Estimated junction temperature</t>
  </si>
  <si>
    <t>External Resistor loss</t>
    <phoneticPr fontId="3" type="noConversion"/>
  </si>
  <si>
    <t xml:space="preserve">External Gate Resistance </t>
    <phoneticPr fontId="3" type="noConversion"/>
  </si>
  <si>
    <t xml:space="preserve">Power Switch Gate Input Resistance </t>
    <phoneticPr fontId="3" type="noConversion"/>
  </si>
  <si>
    <t>Loss of Primary-Side</t>
    <phoneticPr fontId="3" type="noConversion"/>
  </si>
  <si>
    <t xml:space="preserve">Loss of Secondary-Side </t>
    <phoneticPr fontId="3" type="noConversion"/>
  </si>
  <si>
    <t xml:space="preserve">Application
</t>
    <phoneticPr fontId="3" type="noConversion"/>
  </si>
  <si>
    <t>%</t>
    <phoneticPr fontId="3" type="noConversion"/>
  </si>
  <si>
    <t>Estimated Gate Driver Power Loss</t>
    <phoneticPr fontId="9" type="noConversion"/>
  </si>
  <si>
    <r>
      <t>Junction Temperature based on R</t>
    </r>
    <r>
      <rPr>
        <b/>
        <sz val="12"/>
        <color theme="1"/>
        <rFont val="Calibri"/>
        <family val="2"/>
      </rPr>
      <t>θ</t>
    </r>
    <r>
      <rPr>
        <b/>
        <vertAlign val="subscript"/>
        <sz val="12"/>
        <color theme="1"/>
        <rFont val="맑은 고딕"/>
        <family val="2"/>
        <scheme val="minor"/>
      </rPr>
      <t>JA</t>
    </r>
    <phoneticPr fontId="3" type="noConversion"/>
  </si>
  <si>
    <r>
      <t xml:space="preserve">Junction Temperature based on </t>
    </r>
    <r>
      <rPr>
        <b/>
        <sz val="12"/>
        <color theme="1"/>
        <rFont val="Calibri"/>
        <family val="2"/>
        <charset val="161"/>
      </rPr>
      <t>ψ</t>
    </r>
    <r>
      <rPr>
        <b/>
        <sz val="12"/>
        <color theme="1"/>
        <rFont val="맑은 고딕"/>
        <family val="2"/>
        <scheme val="minor"/>
      </rPr>
      <t>JT</t>
    </r>
    <phoneticPr fontId="3" type="noConversion"/>
  </si>
  <si>
    <r>
      <t>T</t>
    </r>
    <r>
      <rPr>
        <vertAlign val="subscript"/>
        <sz val="12"/>
        <color theme="1"/>
        <rFont val="맑은 고딕"/>
        <family val="3"/>
        <charset val="129"/>
        <scheme val="minor"/>
      </rPr>
      <t>C</t>
    </r>
    <phoneticPr fontId="9" type="noConversion"/>
  </si>
  <si>
    <t>Measured top case temperature</t>
    <phoneticPr fontId="3" type="noConversion"/>
  </si>
  <si>
    <t xml:space="preserve">IC case-top temperature measured </t>
    <phoneticPr fontId="3" type="noConversion"/>
  </si>
  <si>
    <r>
      <t>Refer to datasheet
At V</t>
    </r>
    <r>
      <rPr>
        <vertAlign val="subscript"/>
        <sz val="12"/>
        <color theme="1"/>
        <rFont val="맑은 고딕"/>
        <family val="3"/>
        <charset val="129"/>
        <scheme val="minor"/>
      </rPr>
      <t>CC</t>
    </r>
    <r>
      <rPr>
        <sz val="12"/>
        <color theme="1"/>
        <rFont val="맑은 고딕"/>
        <family val="2"/>
        <scheme val="minor"/>
      </rPr>
      <t>= 15 V</t>
    </r>
    <phoneticPr fontId="3" type="noConversion"/>
  </si>
  <si>
    <t>Secondary-side Operating Current</t>
    <phoneticPr fontId="3" type="noConversion"/>
  </si>
  <si>
    <t>Duty cycle</t>
    <phoneticPr fontId="3" type="noConversion"/>
  </si>
  <si>
    <t xml:space="preserve">Power Switch Total Gate Charge (Qga) </t>
    <phoneticPr fontId="3" type="noConversion"/>
  </si>
  <si>
    <t>Primary-side Operating Current</t>
    <phoneticPr fontId="3" type="noConversion"/>
  </si>
  <si>
    <t>DUTY</t>
    <phoneticPr fontId="3" type="noConversion"/>
  </si>
  <si>
    <r>
      <t>I</t>
    </r>
    <r>
      <rPr>
        <vertAlign val="subscript"/>
        <sz val="12"/>
        <color theme="1"/>
        <rFont val="맑은 고딕"/>
        <family val="3"/>
        <charset val="129"/>
        <scheme val="minor"/>
      </rPr>
      <t>DD</t>
    </r>
    <phoneticPr fontId="3" type="noConversion"/>
  </si>
  <si>
    <t>8-SOIC-NB</t>
    <phoneticPr fontId="3" type="noConversion"/>
  </si>
  <si>
    <t>No load condition</t>
    <phoneticPr fontId="3" type="noConversion"/>
  </si>
  <si>
    <t xml:space="preserve">Max junction temperature </t>
    <phoneticPr fontId="3" type="noConversion"/>
  </si>
  <si>
    <t>Turn-on/Off</t>
    <phoneticPr fontId="3" type="noConversion"/>
  </si>
  <si>
    <t>NCP(V)51752 - Isolated Single Channel Gate Driver</t>
    <phoneticPr fontId="3" type="noConversion"/>
  </si>
  <si>
    <r>
      <t>V</t>
    </r>
    <r>
      <rPr>
        <vertAlign val="subscript"/>
        <sz val="12"/>
        <color theme="1"/>
        <rFont val="맑은 고딕"/>
        <family val="3"/>
        <charset val="129"/>
        <scheme val="minor"/>
      </rPr>
      <t>CC</t>
    </r>
    <r>
      <rPr>
        <sz val="12"/>
        <color theme="1"/>
        <rFont val="맑은 고딕"/>
        <family val="2"/>
        <scheme val="minor"/>
      </rPr>
      <t>-V</t>
    </r>
    <r>
      <rPr>
        <vertAlign val="subscript"/>
        <sz val="12"/>
        <color theme="1"/>
        <rFont val="맑은 고딕"/>
        <family val="3"/>
        <charset val="129"/>
        <scheme val="minor"/>
      </rPr>
      <t>EE</t>
    </r>
    <phoneticPr fontId="3" type="noConversion"/>
  </si>
  <si>
    <r>
      <t>V</t>
    </r>
    <r>
      <rPr>
        <vertAlign val="subscript"/>
        <sz val="12"/>
        <color theme="1"/>
        <rFont val="맑은 고딕"/>
        <family val="3"/>
        <charset val="129"/>
        <scheme val="minor"/>
      </rPr>
      <t>DD</t>
    </r>
    <r>
      <rPr>
        <sz val="12"/>
        <color theme="1"/>
        <rFont val="맑은 고딕"/>
        <family val="2"/>
        <scheme val="minor"/>
      </rPr>
      <t>-GND1</t>
    </r>
    <phoneticPr fontId="3" type="noConversion"/>
  </si>
  <si>
    <r>
      <t>Recommended Max. V</t>
    </r>
    <r>
      <rPr>
        <vertAlign val="subscript"/>
        <sz val="12"/>
        <color theme="1"/>
        <rFont val="맑은 고딕"/>
        <family val="3"/>
        <charset val="129"/>
        <scheme val="minor"/>
      </rPr>
      <t>DD</t>
    </r>
    <r>
      <rPr>
        <sz val="12"/>
        <color theme="1"/>
        <rFont val="맑은 고딕"/>
        <family val="3"/>
        <charset val="129"/>
        <scheme val="minor"/>
      </rPr>
      <t>-GND1=</t>
    </r>
    <r>
      <rPr>
        <sz val="12"/>
        <color theme="1"/>
        <rFont val="맑은 고딕"/>
        <family val="2"/>
        <scheme val="minor"/>
      </rPr>
      <t>20-V.</t>
    </r>
    <phoneticPr fontId="3" type="noConversion"/>
  </si>
  <si>
    <r>
      <t>Recommended Max. V</t>
    </r>
    <r>
      <rPr>
        <vertAlign val="subscript"/>
        <sz val="12"/>
        <color theme="1"/>
        <rFont val="맑은 고딕"/>
        <family val="3"/>
        <charset val="129"/>
        <scheme val="minor"/>
      </rPr>
      <t>CC</t>
    </r>
    <r>
      <rPr>
        <sz val="12"/>
        <color theme="1"/>
        <rFont val="맑은 고딕"/>
        <family val="2"/>
        <scheme val="minor"/>
      </rPr>
      <t>-V</t>
    </r>
    <r>
      <rPr>
        <vertAlign val="subscript"/>
        <sz val="12"/>
        <color theme="1"/>
        <rFont val="맑은 고딕"/>
        <family val="3"/>
        <charset val="129"/>
        <scheme val="minor"/>
      </rPr>
      <t>EE</t>
    </r>
    <r>
      <rPr>
        <sz val="12"/>
        <color theme="1"/>
        <rFont val="맑은 고딕"/>
        <family val="2"/>
        <scheme val="minor"/>
      </rPr>
      <t>=30-V.</t>
    </r>
    <phoneticPr fontId="3" type="noConversion"/>
  </si>
  <si>
    <r>
      <t>GND2-V</t>
    </r>
    <r>
      <rPr>
        <vertAlign val="subscript"/>
        <sz val="12"/>
        <color theme="1"/>
        <rFont val="맑은 고딕"/>
        <family val="3"/>
        <charset val="129"/>
        <scheme val="minor"/>
      </rPr>
      <t>EE</t>
    </r>
    <phoneticPr fontId="3" type="noConversion"/>
  </si>
  <si>
    <t>refer to &lt;Table 1&gt; in right page</t>
    <phoneticPr fontId="3" type="noConversion"/>
  </si>
  <si>
    <t>Negative Biase Supply Voltage (VEE regulator), 2,3,4 or 5V</t>
    <phoneticPr fontId="3" type="noConversion"/>
  </si>
  <si>
    <t>Refer to Type-A in the datasheet</t>
    <phoneticPr fontId="3" type="noConversion"/>
  </si>
  <si>
    <r>
      <t>R</t>
    </r>
    <r>
      <rPr>
        <b/>
        <vertAlign val="subscript"/>
        <sz val="12"/>
        <rFont val="맑은 고딕"/>
        <family val="3"/>
        <charset val="129"/>
        <scheme val="minor"/>
      </rPr>
      <t>OFF_EXT</t>
    </r>
    <phoneticPr fontId="3" type="noConversion"/>
  </si>
  <si>
    <r>
      <t>R</t>
    </r>
    <r>
      <rPr>
        <vertAlign val="subscript"/>
        <sz val="12"/>
        <color theme="1"/>
        <rFont val="맑은 고딕"/>
        <family val="3"/>
        <charset val="129"/>
        <scheme val="minor"/>
      </rPr>
      <t>GIN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</si>
</sst>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 "/>
  </numFmts>
  <fonts count="33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b/>
      <sz val="18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8"/>
      <name val="맑은 고딕"/>
      <family val="3"/>
      <charset val="129"/>
    </font>
    <font>
      <vertAlign val="subscript"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2"/>
      <scheme val="minor"/>
    </font>
    <font>
      <b/>
      <sz val="12"/>
      <name val="맑은 고딕"/>
      <family val="3"/>
      <charset val="129"/>
      <scheme val="minor"/>
    </font>
    <font>
      <b/>
      <vertAlign val="subscript"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Calibri"/>
      <family val="2"/>
      <charset val="238"/>
    </font>
    <font>
      <b/>
      <sz val="12"/>
      <color theme="1"/>
      <name val="맑은 고딕"/>
      <family val="3"/>
      <charset val="129"/>
      <scheme val="minor"/>
    </font>
    <font>
      <vertAlign val="subscript"/>
      <sz val="12"/>
      <color theme="1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b/>
      <vertAlign val="subscript"/>
      <sz val="12"/>
      <color theme="1"/>
      <name val="맑은 고딕"/>
      <family val="3"/>
      <charset val="129"/>
      <scheme val="minor"/>
    </font>
    <font>
      <b/>
      <sz val="12"/>
      <color rgb="FF0000CC"/>
      <name val="맑은 고딕"/>
      <family val="3"/>
      <charset val="129"/>
      <scheme val="minor"/>
    </font>
    <font>
      <b/>
      <vertAlign val="subscript"/>
      <sz val="12"/>
      <color rgb="FF0000CC"/>
      <name val="맑은 고딕"/>
      <family val="3"/>
      <charset val="129"/>
      <scheme val="minor"/>
    </font>
    <font>
      <b/>
      <sz val="14"/>
      <color rgb="FF0000CC"/>
      <name val="맑은 고딕"/>
      <family val="3"/>
      <charset val="129"/>
      <scheme val="minor"/>
    </font>
    <font>
      <b/>
      <sz val="12"/>
      <color rgb="FF000099"/>
      <name val="맑은 고딕"/>
      <family val="3"/>
      <charset val="129"/>
      <scheme val="minor"/>
    </font>
    <font>
      <b/>
      <vertAlign val="subscript"/>
      <sz val="12"/>
      <color rgb="FF000099"/>
      <name val="맑은 고딕"/>
      <family val="3"/>
      <charset val="129"/>
      <scheme val="minor"/>
    </font>
    <font>
      <b/>
      <vertAlign val="superscript"/>
      <sz val="12"/>
      <color rgb="FF000099"/>
      <name val="맑은 고딕"/>
      <family val="3"/>
      <charset val="129"/>
      <scheme val="minor"/>
    </font>
    <font>
      <b/>
      <sz val="12"/>
      <color theme="0"/>
      <name val="맑은 고딕"/>
      <family val="2"/>
      <scheme val="minor"/>
    </font>
    <font>
      <sz val="12"/>
      <color theme="1"/>
      <name val="맑은 고딕"/>
      <family val="2"/>
      <charset val="161"/>
      <scheme val="minor"/>
    </font>
    <font>
      <sz val="12"/>
      <color theme="1"/>
      <name val="Calibri"/>
      <family val="2"/>
      <charset val="161"/>
    </font>
    <font>
      <b/>
      <sz val="12"/>
      <color theme="1"/>
      <name val="Calibri"/>
      <family val="2"/>
    </font>
    <font>
      <b/>
      <vertAlign val="subscript"/>
      <sz val="12"/>
      <color theme="1"/>
      <name val="맑은 고딕"/>
      <family val="2"/>
      <scheme val="minor"/>
    </font>
    <font>
      <b/>
      <sz val="12"/>
      <color theme="1"/>
      <name val="Calibri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/>
    <xf numFmtId="0" fontId="1" fillId="0" borderId="0">
      <alignment vertical="center"/>
    </xf>
  </cellStyleXfs>
  <cellXfs count="170">
    <xf numFmtId="0" fontId="0" fillId="0" borderId="0" xfId="0"/>
    <xf numFmtId="0" fontId="6" fillId="5" borderId="0" xfId="3" applyFont="1" applyFill="1">
      <alignment vertical="center"/>
    </xf>
    <xf numFmtId="0" fontId="8" fillId="0" borderId="10" xfId="3" applyFont="1" applyBorder="1">
      <alignment vertical="center"/>
    </xf>
    <xf numFmtId="0" fontId="6" fillId="0" borderId="10" xfId="3" applyFont="1" applyBorder="1">
      <alignment vertical="center"/>
    </xf>
    <xf numFmtId="0" fontId="8" fillId="6" borderId="11" xfId="3" applyFont="1" applyFill="1" applyBorder="1" applyAlignment="1">
      <alignment horizontal="center" vertical="center"/>
    </xf>
    <xf numFmtId="0" fontId="6" fillId="0" borderId="0" xfId="3" applyFont="1">
      <alignment vertical="center"/>
    </xf>
    <xf numFmtId="0" fontId="8" fillId="7" borderId="8" xfId="3" applyFont="1" applyFill="1" applyBorder="1" applyAlignment="1">
      <alignment horizontal="center" vertical="center"/>
    </xf>
    <xf numFmtId="0" fontId="6" fillId="0" borderId="7" xfId="3" applyFont="1" applyBorder="1">
      <alignment vertical="center"/>
    </xf>
    <xf numFmtId="0" fontId="8" fillId="8" borderId="8" xfId="3" applyFont="1" applyFill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26" xfId="3" applyFont="1" applyBorder="1" applyAlignment="1">
      <alignment horizontal="left" vertical="center"/>
    </xf>
    <xf numFmtId="0" fontId="6" fillId="0" borderId="26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28" xfId="3" applyFont="1" applyBorder="1" applyAlignment="1">
      <alignment horizontal="left" vertical="center"/>
    </xf>
    <xf numFmtId="0" fontId="6" fillId="0" borderId="28" xfId="3" applyFont="1" applyBorder="1" applyAlignment="1">
      <alignment horizontal="center" vertical="center"/>
    </xf>
    <xf numFmtId="0" fontId="6" fillId="0" borderId="32" xfId="3" applyFont="1" applyBorder="1" applyAlignment="1">
      <alignment horizontal="center" vertical="center"/>
    </xf>
    <xf numFmtId="0" fontId="6" fillId="0" borderId="33" xfId="3" applyFont="1" applyBorder="1" applyAlignment="1">
      <alignment horizontal="left" vertical="center"/>
    </xf>
    <xf numFmtId="0" fontId="6" fillId="0" borderId="33" xfId="3" applyFont="1" applyBorder="1" applyAlignment="1">
      <alignment horizontal="center" vertical="center"/>
    </xf>
    <xf numFmtId="0" fontId="6" fillId="0" borderId="31" xfId="3" applyFont="1" applyBorder="1">
      <alignment vertical="center"/>
    </xf>
    <xf numFmtId="0" fontId="13" fillId="4" borderId="18" xfId="3" applyFont="1" applyFill="1" applyBorder="1" applyAlignment="1" applyProtection="1">
      <alignment horizontal="center" vertical="center"/>
      <protection hidden="1"/>
    </xf>
    <xf numFmtId="0" fontId="13" fillId="4" borderId="17" xfId="3" applyFont="1" applyFill="1" applyBorder="1" applyAlignment="1" applyProtection="1">
      <alignment horizontal="center" vertical="center"/>
      <protection hidden="1"/>
    </xf>
    <xf numFmtId="0" fontId="15" fillId="6" borderId="18" xfId="3" applyFont="1" applyFill="1" applyBorder="1" applyAlignment="1" applyProtection="1">
      <alignment horizontal="center" vertical="center"/>
      <protection locked="0"/>
    </xf>
    <xf numFmtId="0" fontId="15" fillId="6" borderId="17" xfId="3" applyFont="1" applyFill="1" applyBorder="1" applyAlignment="1" applyProtection="1">
      <alignment horizontal="center" vertical="center"/>
      <protection locked="0"/>
    </xf>
    <xf numFmtId="0" fontId="16" fillId="0" borderId="33" xfId="3" applyFont="1" applyBorder="1" applyAlignment="1">
      <alignment horizontal="center" vertical="center"/>
    </xf>
    <xf numFmtId="0" fontId="6" fillId="0" borderId="12" xfId="3" applyFont="1" applyBorder="1">
      <alignment vertical="center"/>
    </xf>
    <xf numFmtId="0" fontId="16" fillId="0" borderId="26" xfId="3" applyFont="1" applyBorder="1" applyAlignment="1">
      <alignment horizontal="center" vertical="center"/>
    </xf>
    <xf numFmtId="0" fontId="6" fillId="0" borderId="33" xfId="3" applyFont="1" applyBorder="1">
      <alignment vertical="center"/>
    </xf>
    <xf numFmtId="176" fontId="12" fillId="8" borderId="20" xfId="3" applyNumberFormat="1" applyFont="1" applyFill="1" applyBorder="1" applyAlignment="1" applyProtection="1">
      <alignment horizontal="center" vertical="center"/>
      <protection hidden="1"/>
    </xf>
    <xf numFmtId="176" fontId="12" fillId="8" borderId="40" xfId="3" applyNumberFormat="1" applyFont="1" applyFill="1" applyBorder="1" applyAlignment="1" applyProtection="1">
      <alignment horizontal="center" vertical="center"/>
      <protection hidden="1"/>
    </xf>
    <xf numFmtId="0" fontId="6" fillId="0" borderId="41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6" fillId="0" borderId="38" xfId="3" applyFont="1" applyBorder="1" applyAlignment="1">
      <alignment horizontal="left" vertical="center"/>
    </xf>
    <xf numFmtId="0" fontId="6" fillId="0" borderId="38" xfId="3" applyFont="1" applyBorder="1" applyAlignment="1">
      <alignment horizontal="center" vertical="center"/>
    </xf>
    <xf numFmtId="0" fontId="6" fillId="0" borderId="29" xfId="3" applyFont="1" applyBorder="1" applyAlignment="1">
      <alignment horizontal="left" vertical="center"/>
    </xf>
    <xf numFmtId="0" fontId="6" fillId="0" borderId="29" xfId="3" applyFont="1" applyBorder="1" applyAlignment="1">
      <alignment horizontal="center" vertical="center"/>
    </xf>
    <xf numFmtId="0" fontId="6" fillId="0" borderId="36" xfId="3" applyFont="1" applyBorder="1" applyAlignment="1">
      <alignment horizontal="left" vertical="center"/>
    </xf>
    <xf numFmtId="0" fontId="17" fillId="0" borderId="7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9" fontId="6" fillId="0" borderId="8" xfId="4" applyFont="1" applyBorder="1" applyAlignment="1" applyProtection="1">
      <alignment horizontal="left" vertical="center"/>
    </xf>
    <xf numFmtId="2" fontId="6" fillId="0" borderId="8" xfId="3" applyNumberFormat="1" applyFont="1" applyBorder="1">
      <alignment vertical="center"/>
    </xf>
    <xf numFmtId="0" fontId="8" fillId="0" borderId="0" xfId="3" applyFont="1" applyAlignment="1">
      <alignment vertical="center" wrapText="1"/>
    </xf>
    <xf numFmtId="177" fontId="8" fillId="9" borderId="8" xfId="3" applyNumberFormat="1" applyFont="1" applyFill="1" applyBorder="1" applyAlignment="1">
      <alignment vertical="center" wrapText="1"/>
    </xf>
    <xf numFmtId="0" fontId="8" fillId="0" borderId="7" xfId="3" applyFont="1" applyBorder="1" applyAlignment="1">
      <alignment vertical="center" wrapText="1"/>
    </xf>
    <xf numFmtId="0" fontId="6" fillId="0" borderId="8" xfId="3" applyFont="1" applyBorder="1">
      <alignment vertical="center"/>
    </xf>
    <xf numFmtId="0" fontId="8" fillId="0" borderId="12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3" xfId="3" applyFont="1" applyBorder="1">
      <alignment vertical="center"/>
    </xf>
    <xf numFmtId="0" fontId="21" fillId="0" borderId="29" xfId="3" applyFont="1" applyBorder="1" applyAlignment="1">
      <alignment horizontal="left" vertical="center"/>
    </xf>
    <xf numFmtId="0" fontId="6" fillId="0" borderId="39" xfId="3" applyFont="1" applyBorder="1" applyAlignment="1">
      <alignment horizontal="center" vertical="center"/>
    </xf>
    <xf numFmtId="0" fontId="6" fillId="0" borderId="35" xfId="3" applyFont="1" applyBorder="1" applyAlignment="1">
      <alignment horizontal="center" vertical="center"/>
    </xf>
    <xf numFmtId="176" fontId="27" fillId="0" borderId="0" xfId="3" applyNumberFormat="1" applyFont="1" applyAlignment="1">
      <alignment horizontal="center" vertical="center"/>
    </xf>
    <xf numFmtId="0" fontId="24" fillId="0" borderId="8" xfId="3" applyFont="1" applyBorder="1" applyAlignment="1">
      <alignment horizontal="left" vertical="center"/>
    </xf>
    <xf numFmtId="0" fontId="8" fillId="9" borderId="0" xfId="3" applyFont="1" applyFill="1" applyAlignment="1">
      <alignment vertical="center" wrapText="1"/>
    </xf>
    <xf numFmtId="0" fontId="8" fillId="9" borderId="8" xfId="3" applyFont="1" applyFill="1" applyBorder="1" applyAlignment="1">
      <alignment vertical="center" wrapText="1"/>
    </xf>
    <xf numFmtId="0" fontId="17" fillId="0" borderId="1" xfId="3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center"/>
    </xf>
    <xf numFmtId="0" fontId="6" fillId="0" borderId="28" xfId="3" applyFont="1" applyBorder="1">
      <alignment vertical="center"/>
    </xf>
    <xf numFmtId="0" fontId="6" fillId="0" borderId="45" xfId="3" applyFont="1" applyBorder="1" applyAlignment="1">
      <alignment horizontal="center" vertical="center"/>
    </xf>
    <xf numFmtId="0" fontId="6" fillId="0" borderId="41" xfId="3" applyFont="1" applyBorder="1" applyAlignment="1">
      <alignment horizontal="left" vertical="center"/>
    </xf>
    <xf numFmtId="0" fontId="24" fillId="0" borderId="41" xfId="3" applyFont="1" applyBorder="1">
      <alignment vertical="center"/>
    </xf>
    <xf numFmtId="0" fontId="8" fillId="0" borderId="34" xfId="3" applyFont="1" applyBorder="1" applyAlignment="1">
      <alignment horizontal="center" vertical="center" wrapText="1"/>
    </xf>
    <xf numFmtId="0" fontId="8" fillId="0" borderId="21" xfId="3" applyFont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/>
    </xf>
    <xf numFmtId="176" fontId="27" fillId="0" borderId="21" xfId="3" applyNumberFormat="1" applyFont="1" applyBorder="1" applyAlignment="1">
      <alignment horizontal="center" vertical="center"/>
    </xf>
    <xf numFmtId="0" fontId="6" fillId="0" borderId="35" xfId="3" applyFont="1" applyBorder="1" applyAlignment="1">
      <alignment horizontal="left" vertical="center"/>
    </xf>
    <xf numFmtId="0" fontId="6" fillId="0" borderId="31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 wrapText="1"/>
    </xf>
    <xf numFmtId="0" fontId="6" fillId="0" borderId="31" xfId="3" applyFont="1" applyBorder="1" applyAlignment="1">
      <alignment horizontal="left" vertical="center" wrapText="1"/>
    </xf>
    <xf numFmtId="0" fontId="6" fillId="0" borderId="22" xfId="3" applyFont="1" applyBorder="1" applyAlignment="1">
      <alignment horizontal="center" vertical="center"/>
    </xf>
    <xf numFmtId="0" fontId="16" fillId="0" borderId="4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left" vertical="center"/>
    </xf>
    <xf numFmtId="177" fontId="12" fillId="8" borderId="5" xfId="3" applyNumberFormat="1" applyFont="1" applyFill="1" applyBorder="1" applyAlignment="1" applyProtection="1">
      <alignment horizontal="center" vertical="center"/>
      <protection hidden="1"/>
    </xf>
    <xf numFmtId="0" fontId="6" fillId="0" borderId="4" xfId="3" applyFont="1" applyBorder="1" applyAlignment="1">
      <alignment horizontal="center" vertical="center"/>
    </xf>
    <xf numFmtId="9" fontId="6" fillId="0" borderId="1" xfId="4" applyFont="1" applyBorder="1" applyAlignment="1" applyProtection="1">
      <alignment horizontal="left" vertical="center"/>
    </xf>
    <xf numFmtId="0" fontId="15" fillId="0" borderId="33" xfId="3" applyFont="1" applyBorder="1">
      <alignment vertical="center"/>
    </xf>
    <xf numFmtId="9" fontId="6" fillId="0" borderId="26" xfId="4" applyFont="1" applyBorder="1" applyAlignment="1" applyProtection="1">
      <alignment horizontal="left" vertical="center"/>
    </xf>
    <xf numFmtId="9" fontId="6" fillId="0" borderId="33" xfId="4" applyFont="1" applyBorder="1" applyAlignment="1" applyProtection="1">
      <alignment horizontal="left" vertical="center"/>
    </xf>
    <xf numFmtId="9" fontId="6" fillId="0" borderId="31" xfId="4" applyFont="1" applyBorder="1" applyAlignment="1" applyProtection="1">
      <alignment horizontal="left" vertical="center"/>
    </xf>
    <xf numFmtId="0" fontId="6" fillId="6" borderId="32" xfId="3" applyFont="1" applyFill="1" applyBorder="1" applyAlignment="1" applyProtection="1">
      <alignment horizontal="center" vertical="center"/>
      <protection locked="0"/>
    </xf>
    <xf numFmtId="0" fontId="6" fillId="6" borderId="30" xfId="3" applyFont="1" applyFill="1" applyBorder="1" applyAlignment="1" applyProtection="1">
      <alignment horizontal="center" vertical="center"/>
      <protection locked="0"/>
    </xf>
    <xf numFmtId="2" fontId="6" fillId="10" borderId="29" xfId="3" applyNumberFormat="1" applyFont="1" applyFill="1" applyBorder="1" applyAlignment="1">
      <alignment horizontal="center" vertical="center"/>
    </xf>
    <xf numFmtId="2" fontId="6" fillId="10" borderId="30" xfId="3" applyNumberFormat="1" applyFont="1" applyFill="1" applyBorder="1" applyAlignment="1">
      <alignment horizontal="center" vertical="center"/>
    </xf>
    <xf numFmtId="0" fontId="6" fillId="6" borderId="18" xfId="3" applyFont="1" applyFill="1" applyBorder="1" applyAlignment="1" applyProtection="1">
      <alignment horizontal="center" vertical="center"/>
      <protection locked="0"/>
    </xf>
    <xf numFmtId="0" fontId="6" fillId="6" borderId="17" xfId="3" applyFont="1" applyFill="1" applyBorder="1" applyAlignment="1" applyProtection="1">
      <alignment horizontal="center" vertical="center"/>
      <protection locked="0"/>
    </xf>
    <xf numFmtId="0" fontId="11" fillId="6" borderId="29" xfId="3" applyFont="1" applyFill="1" applyBorder="1" applyAlignment="1" applyProtection="1">
      <alignment horizontal="center" vertical="center"/>
      <protection locked="0"/>
    </xf>
    <xf numFmtId="0" fontId="11" fillId="6" borderId="30" xfId="3" applyFont="1" applyFill="1" applyBorder="1" applyAlignment="1" applyProtection="1">
      <alignment horizontal="center" vertical="center"/>
      <protection locked="0"/>
    </xf>
    <xf numFmtId="0" fontId="7" fillId="3" borderId="9" xfId="3" applyFont="1" applyFill="1" applyBorder="1" applyAlignment="1">
      <alignment horizontal="center" vertical="center"/>
    </xf>
    <xf numFmtId="0" fontId="7" fillId="3" borderId="10" xfId="3" applyFont="1" applyFill="1" applyBorder="1" applyAlignment="1">
      <alignment horizontal="center" vertical="center"/>
    </xf>
    <xf numFmtId="0" fontId="7" fillId="3" borderId="7" xfId="3" applyFont="1" applyFill="1" applyBorder="1" applyAlignment="1">
      <alignment horizontal="center" vertical="center"/>
    </xf>
    <xf numFmtId="0" fontId="7" fillId="3" borderId="0" xfId="3" applyFont="1" applyFill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34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35" xfId="3" applyFont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6" fillId="6" borderId="15" xfId="3" applyFont="1" applyFill="1" applyBorder="1" applyAlignment="1" applyProtection="1">
      <alignment horizontal="center" vertical="center"/>
      <protection locked="0"/>
    </xf>
    <xf numFmtId="0" fontId="6" fillId="6" borderId="14" xfId="3" applyFont="1" applyFill="1" applyBorder="1" applyAlignment="1" applyProtection="1">
      <alignment horizontal="center" vertical="center"/>
      <protection locked="0"/>
    </xf>
    <xf numFmtId="0" fontId="6" fillId="6" borderId="29" xfId="3" applyFont="1" applyFill="1" applyBorder="1" applyAlignment="1" applyProtection="1">
      <alignment horizontal="center" vertical="center"/>
      <protection locked="0"/>
    </xf>
    <xf numFmtId="0" fontId="6" fillId="0" borderId="22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17" fillId="0" borderId="9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176" fontId="17" fillId="7" borderId="38" xfId="3" applyNumberFormat="1" applyFont="1" applyFill="1" applyBorder="1" applyAlignment="1" applyProtection="1">
      <alignment horizontal="center" vertical="center"/>
      <protection hidden="1"/>
    </xf>
    <xf numFmtId="0" fontId="6" fillId="0" borderId="12" xfId="3" applyFont="1" applyBorder="1" applyAlignment="1">
      <alignment horizontal="left" vertical="center" wrapText="1"/>
    </xf>
    <xf numFmtId="0" fontId="6" fillId="0" borderId="28" xfId="3" applyFont="1" applyBorder="1" applyAlignment="1">
      <alignment horizontal="left" vertical="center"/>
    </xf>
    <xf numFmtId="176" fontId="17" fillId="7" borderId="29" xfId="3" applyNumberFormat="1" applyFont="1" applyFill="1" applyBorder="1" applyAlignment="1" applyProtection="1">
      <alignment horizontal="center" vertical="center"/>
      <protection hidden="1"/>
    </xf>
    <xf numFmtId="176" fontId="12" fillId="8" borderId="29" xfId="3" applyNumberFormat="1" applyFont="1" applyFill="1" applyBorder="1" applyAlignment="1" applyProtection="1">
      <alignment horizontal="center" vertical="center"/>
      <protection hidden="1"/>
    </xf>
    <xf numFmtId="0" fontId="19" fillId="2" borderId="7" xfId="3" applyFont="1" applyFill="1" applyBorder="1" applyAlignment="1">
      <alignment horizontal="center" vertical="center"/>
    </xf>
    <xf numFmtId="0" fontId="19" fillId="2" borderId="0" xfId="3" applyFont="1" applyFill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7" fillId="0" borderId="9" xfId="3" applyFont="1" applyBorder="1" applyAlignment="1">
      <alignment horizontal="left" vertical="center"/>
    </xf>
    <xf numFmtId="0" fontId="17" fillId="0" borderId="10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42" xfId="3" applyFont="1" applyBorder="1" applyAlignment="1">
      <alignment horizontal="left" vertical="center"/>
    </xf>
    <xf numFmtId="177" fontId="6" fillId="8" borderId="13" xfId="3" applyNumberFormat="1" applyFont="1" applyFill="1" applyBorder="1" applyAlignment="1" applyProtection="1">
      <alignment horizontal="center" vertical="center"/>
      <protection hidden="1"/>
    </xf>
    <xf numFmtId="177" fontId="6" fillId="8" borderId="14" xfId="3" applyNumberFormat="1" applyFont="1" applyFill="1" applyBorder="1" applyAlignment="1" applyProtection="1">
      <alignment horizontal="center" vertical="center"/>
      <protection hidden="1"/>
    </xf>
    <xf numFmtId="177" fontId="6" fillId="8" borderId="16" xfId="3" applyNumberFormat="1" applyFont="1" applyFill="1" applyBorder="1" applyAlignment="1" applyProtection="1">
      <alignment horizontal="center" vertical="center"/>
      <protection hidden="1"/>
    </xf>
    <xf numFmtId="177" fontId="6" fillId="8" borderId="17" xfId="3" applyNumberFormat="1" applyFont="1" applyFill="1" applyBorder="1" applyAlignment="1" applyProtection="1">
      <alignment horizontal="center" vertical="center"/>
      <protection hidden="1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1" fontId="21" fillId="11" borderId="45" xfId="3" applyNumberFormat="1" applyFont="1" applyFill="1" applyBorder="1" applyAlignment="1" applyProtection="1">
      <alignment horizontal="center" vertical="center"/>
      <protection hidden="1"/>
    </xf>
    <xf numFmtId="1" fontId="21" fillId="11" borderId="37" xfId="3" applyNumberFormat="1" applyFont="1" applyFill="1" applyBorder="1" applyAlignment="1" applyProtection="1">
      <alignment horizontal="center" vertical="center"/>
      <protection hidden="1"/>
    </xf>
    <xf numFmtId="0" fontId="17" fillId="0" borderId="22" xfId="3" applyFont="1" applyBorder="1" applyAlignment="1">
      <alignment horizontal="left" vertical="center"/>
    </xf>
    <xf numFmtId="0" fontId="17" fillId="0" borderId="23" xfId="3" applyFont="1" applyBorder="1" applyAlignment="1">
      <alignment horizontal="left" vertical="center"/>
    </xf>
    <xf numFmtId="177" fontId="6" fillId="8" borderId="32" xfId="3" applyNumberFormat="1" applyFont="1" applyFill="1" applyBorder="1" applyAlignment="1" applyProtection="1">
      <alignment horizontal="center" vertical="center"/>
      <protection hidden="1"/>
    </xf>
    <xf numFmtId="177" fontId="6" fillId="8" borderId="30" xfId="3" applyNumberFormat="1" applyFont="1" applyFill="1" applyBorder="1" applyAlignment="1" applyProtection="1">
      <alignment horizontal="center" vertical="center"/>
      <protection hidden="1"/>
    </xf>
    <xf numFmtId="0" fontId="17" fillId="0" borderId="2" xfId="3" applyFont="1" applyBorder="1" applyAlignment="1">
      <alignment horizontal="left" vertical="center"/>
    </xf>
    <xf numFmtId="0" fontId="17" fillId="0" borderId="3" xfId="3" applyFont="1" applyBorder="1" applyAlignment="1">
      <alignment horizontal="left" vertical="center"/>
    </xf>
    <xf numFmtId="0" fontId="8" fillId="2" borderId="7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1" fontId="13" fillId="11" borderId="45" xfId="3" applyNumberFormat="1" applyFont="1" applyFill="1" applyBorder="1" applyAlignment="1" applyProtection="1">
      <alignment horizontal="center" vertical="center"/>
      <protection hidden="1"/>
    </xf>
    <xf numFmtId="1" fontId="13" fillId="11" borderId="37" xfId="3" applyNumberFormat="1" applyFont="1" applyFill="1" applyBorder="1" applyAlignment="1" applyProtection="1">
      <alignment horizontal="center" vertical="center"/>
      <protection hidden="1"/>
    </xf>
    <xf numFmtId="0" fontId="8" fillId="0" borderId="2" xfId="3" applyFont="1" applyBorder="1" applyAlignment="1">
      <alignment horizontal="center" vertical="center"/>
    </xf>
    <xf numFmtId="177" fontId="8" fillId="8" borderId="43" xfId="3" applyNumberFormat="1" applyFont="1" applyFill="1" applyBorder="1" applyAlignment="1">
      <alignment horizontal="center" vertical="center"/>
    </xf>
    <xf numFmtId="177" fontId="8" fillId="8" borderId="44" xfId="3" applyNumberFormat="1" applyFont="1" applyFill="1" applyBorder="1" applyAlignment="1">
      <alignment horizontal="center" vertical="center"/>
    </xf>
    <xf numFmtId="0" fontId="17" fillId="7" borderId="13" xfId="3" applyFont="1" applyFill="1" applyBorder="1" applyAlignment="1" applyProtection="1">
      <alignment horizontal="center" vertical="center"/>
      <protection hidden="1"/>
    </xf>
    <xf numFmtId="0" fontId="17" fillId="7" borderId="14" xfId="3" applyFont="1" applyFill="1" applyBorder="1" applyAlignment="1" applyProtection="1">
      <alignment horizontal="center" vertical="center"/>
      <protection hidden="1"/>
    </xf>
    <xf numFmtId="1" fontId="23" fillId="10" borderId="16" xfId="3" applyNumberFormat="1" applyFont="1" applyFill="1" applyBorder="1" applyAlignment="1" applyProtection="1">
      <alignment horizontal="center" vertical="center"/>
      <protection hidden="1"/>
    </xf>
    <xf numFmtId="1" fontId="23" fillId="10" borderId="17" xfId="3" applyNumberFormat="1" applyFont="1" applyFill="1" applyBorder="1" applyAlignment="1" applyProtection="1">
      <alignment horizontal="center" vertical="center"/>
      <protection hidden="1"/>
    </xf>
    <xf numFmtId="177" fontId="8" fillId="8" borderId="5" xfId="3" applyNumberFormat="1" applyFont="1" applyFill="1" applyBorder="1" applyAlignment="1">
      <alignment horizontal="center" vertical="center"/>
    </xf>
    <xf numFmtId="177" fontId="8" fillId="8" borderId="6" xfId="3" applyNumberFormat="1" applyFont="1" applyFill="1" applyBorder="1" applyAlignment="1">
      <alignment horizontal="center" vertical="center"/>
    </xf>
    <xf numFmtId="0" fontId="17" fillId="7" borderId="46" xfId="3" applyFont="1" applyFill="1" applyBorder="1" applyAlignment="1" applyProtection="1">
      <alignment horizontal="center" vertical="center"/>
      <protection hidden="1"/>
    </xf>
    <xf numFmtId="0" fontId="17" fillId="7" borderId="47" xfId="3" applyFont="1" applyFill="1" applyBorder="1" applyAlignment="1" applyProtection="1">
      <alignment horizontal="center" vertical="center"/>
      <protection hidden="1"/>
    </xf>
    <xf numFmtId="1" fontId="15" fillId="6" borderId="16" xfId="3" applyNumberFormat="1" applyFont="1" applyFill="1" applyBorder="1" applyAlignment="1" applyProtection="1">
      <alignment horizontal="center" vertical="center"/>
      <protection locked="0"/>
    </xf>
    <xf numFmtId="1" fontId="15" fillId="6" borderId="17" xfId="3" applyNumberFormat="1" applyFont="1" applyFill="1" applyBorder="1" applyAlignment="1" applyProtection="1">
      <alignment horizontal="center" vertical="center"/>
      <protection locked="0"/>
    </xf>
  </cellXfs>
  <cellStyles count="6">
    <cellStyle name="백분율 2" xfId="4" xr:uid="{2E10BB5E-C9BC-4582-AADC-DA2ACE7F41B4}"/>
    <cellStyle name="표준" xfId="0" builtinId="0"/>
    <cellStyle name="표준 2" xfId="1" xr:uid="{CAEFAAE1-0490-4564-9255-C2925F363FE8}"/>
    <cellStyle name="표준 2 2" xfId="5" xr:uid="{B12D6676-D1DD-4B96-B093-7921229FC648}"/>
    <cellStyle name="표준 3" xfId="3" xr:uid="{93FBAE18-80DF-4AC3-BDF9-7534AB2B9BC7}"/>
    <cellStyle name="하이퍼링크 2" xfId="2" xr:uid="{44967B75-9619-44E3-A859-6D93A0385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Power Losses Breakdown</a:t>
            </a:r>
            <a:endParaRPr lang="ko-KR"/>
          </a:p>
        </c:rich>
      </c:tx>
      <c:layout>
        <c:manualLayout>
          <c:xMode val="edge"/>
          <c:yMode val="edge"/>
          <c:x val="0.36934175962545546"/>
          <c:y val="2.091511730361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C5-4DEB-9BDD-DE57D91A0D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FC5-4DEB-9BDD-DE57D91A0D4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FC5-4DEB-9BDD-DE57D91A0D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FC5-4DEB-9BDD-DE57D91A0D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FC5-4DEB-9BDD-DE57D91A0D4D}"/>
              </c:ext>
            </c:extLst>
          </c:dPt>
          <c:dLbls>
            <c:dLbl>
              <c:idx val="0"/>
              <c:layout>
                <c:manualLayout>
                  <c:x val="-2.5796557325086004E-2"/>
                  <c:y val="0.116087416933113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C5-4DEB-9BDD-DE57D91A0D4D}"/>
                </c:ext>
              </c:extLst>
            </c:dLbl>
            <c:dLbl>
              <c:idx val="1"/>
              <c:layout>
                <c:manualLayout>
                  <c:x val="1.5307940680834398E-2"/>
                  <c:y val="0.1376712981135560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C5-4DEB-9BDD-DE57D91A0D4D}"/>
                </c:ext>
              </c:extLst>
            </c:dLbl>
            <c:dLbl>
              <c:idx val="2"/>
              <c:layout>
                <c:manualLayout>
                  <c:x val="-8.1387081319024793E-2"/>
                  <c:y val="-2.280443101237830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C5-4DEB-9BDD-DE57D91A0D4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Final!$E$25:$E$27</c:f>
              <c:strCache>
                <c:ptCount val="3"/>
                <c:pt idx="0">
                  <c:v>Loss of Primary-Side</c:v>
                </c:pt>
                <c:pt idx="1">
                  <c:v>Loss of Secondary-Side </c:v>
                </c:pt>
                <c:pt idx="2">
                  <c:v>Gate Driving Loss</c:v>
                </c:pt>
              </c:strCache>
            </c:strRef>
          </c:cat>
          <c:val>
            <c:numRef>
              <c:f>Final!$F$25:$F$27</c:f>
              <c:numCache>
                <c:formatCode>0_ </c:formatCode>
                <c:ptCount val="3"/>
                <c:pt idx="0">
                  <c:v>82.978499999999997</c:v>
                </c:pt>
                <c:pt idx="1">
                  <c:v>56.822479999999999</c:v>
                </c:pt>
                <c:pt idx="2">
                  <c:v>128.15384615384613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C5-4DEB-9BDD-DE57D91A0D4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FC5-4DEB-9BDD-DE57D91A0D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FC5-4DEB-9BDD-DE57D91A0D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FC5-4DEB-9BDD-DE57D91A0D4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Final!$E$25:$E$27</c:f>
              <c:strCache>
                <c:ptCount val="3"/>
                <c:pt idx="0">
                  <c:v>Loss of Primary-Side</c:v>
                </c:pt>
                <c:pt idx="1">
                  <c:v>Loss of Secondary-Side </c:v>
                </c:pt>
                <c:pt idx="2">
                  <c:v>Gate Driving Loss</c:v>
                </c:pt>
              </c:strCache>
            </c:strRef>
          </c:cat>
          <c:val>
            <c:numRef>
              <c:f>Final!$G$25:$G$27</c:f>
              <c:numCache>
                <c:formatCode>0_ 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13-FFC5-4DEB-9BDD-DE57D91A0D4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66517635418271"/>
          <c:y val="0.34077509694475794"/>
          <c:w val="0.35785722387708402"/>
          <c:h val="0.4564867573371510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314629</xdr:colOff>
      <xdr:row>27</xdr:row>
      <xdr:rowOff>27840</xdr:rowOff>
    </xdr:from>
    <xdr:to>
      <xdr:col>18</xdr:col>
      <xdr:colOff>1267129</xdr:colOff>
      <xdr:row>41</xdr:row>
      <xdr:rowOff>3331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</xdr:row>
          <xdr:rowOff>161925</xdr:rowOff>
        </xdr:from>
        <xdr:to>
          <xdr:col>18</xdr:col>
          <xdr:colOff>1743075</xdr:colOff>
          <xdr:row>13</xdr:row>
          <xdr:rowOff>9525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209600</xdr:colOff>
      <xdr:row>15</xdr:row>
      <xdr:rowOff>10262</xdr:rowOff>
    </xdr:from>
    <xdr:to>
      <xdr:col>17</xdr:col>
      <xdr:colOff>400200</xdr:colOff>
      <xdr:row>26</xdr:row>
      <xdr:rowOff>204107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94921" y="3194333"/>
          <a:ext cx="5932815" cy="2534274"/>
        </a:xfrm>
        <a:prstGeom prst="rect">
          <a:avLst/>
        </a:prstGeom>
      </xdr:spPr>
    </xdr:pic>
    <xdr:clientData/>
  </xdr:twoCellAnchor>
  <xdr:oneCellAnchor>
    <xdr:from>
      <xdr:col>10</xdr:col>
      <xdr:colOff>143386</xdr:colOff>
      <xdr:row>14</xdr:row>
      <xdr:rowOff>30495</xdr:rowOff>
    </xdr:from>
    <xdr:ext cx="74161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328707" y="2765531"/>
          <a:ext cx="7416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&lt;Table 1&gt;</a:t>
          </a:r>
          <a:endParaRPr lang="ko-KR" altLang="en-US" sz="1100"/>
        </a:p>
      </xdr:txBody>
    </xdr:sp>
    <xdr:clientData/>
  </xdr:oneCellAnchor>
  <xdr:twoCellAnchor>
    <xdr:from>
      <xdr:col>15</xdr:col>
      <xdr:colOff>530677</xdr:colOff>
      <xdr:row>15</xdr:row>
      <xdr:rowOff>78856</xdr:rowOff>
    </xdr:from>
    <xdr:to>
      <xdr:col>17</xdr:col>
      <xdr:colOff>380999</xdr:colOff>
      <xdr:row>26</xdr:row>
      <xdr:rowOff>169273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920606" y="3262927"/>
          <a:ext cx="1387929" cy="2430846"/>
        </a:xfrm>
        <a:prstGeom prst="rect">
          <a:avLst/>
        </a:prstGeom>
        <a:solidFill>
          <a:srgbClr val="FF0000">
            <a:alpha val="800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9E71-E8F3-4D6C-B8A4-120CC5835DDB}">
  <sheetPr>
    <tabColor rgb="FF00B050"/>
  </sheetPr>
  <dimension ref="B1:S44"/>
  <sheetViews>
    <sheetView tabSelected="1" topLeftCell="B1" zoomScale="70" zoomScaleNormal="70" workbookViewId="0">
      <selection activeCell="F15" sqref="F15"/>
    </sheetView>
  </sheetViews>
  <sheetFormatPr defaultColWidth="9.375" defaultRowHeight="17.25" x14ac:dyDescent="0.3"/>
  <cols>
    <col min="1" max="1" width="2.375" style="1" customWidth="1"/>
    <col min="2" max="2" width="18.625" style="1" customWidth="1"/>
    <col min="3" max="3" width="5.75" style="1" customWidth="1"/>
    <col min="4" max="4" width="13" style="1" customWidth="1"/>
    <col min="5" max="5" width="55" style="1" customWidth="1"/>
    <col min="6" max="6" width="13.25" style="1" customWidth="1"/>
    <col min="7" max="7" width="12.375" style="1" customWidth="1"/>
    <col min="8" max="8" width="9.375" style="1"/>
    <col min="9" max="9" width="41" style="1" customWidth="1"/>
    <col min="10" max="10" width="2.375" style="1" customWidth="1"/>
    <col min="11" max="13" width="9.375" style="1"/>
    <col min="14" max="14" width="12.375" style="1" customWidth="1"/>
    <col min="15" max="15" width="14.375" style="1" customWidth="1"/>
    <col min="16" max="16" width="10.625" style="1" customWidth="1"/>
    <col min="17" max="17" width="9.375" style="1"/>
    <col min="18" max="18" width="9.375" style="1" customWidth="1"/>
    <col min="19" max="19" width="25" style="1" customWidth="1"/>
    <col min="20" max="20" width="2.375" style="1" customWidth="1"/>
    <col min="21" max="16384" width="9.375" style="1"/>
  </cols>
  <sheetData>
    <row r="1" spans="2:19" ht="7.5" customHeight="1" thickBot="1" x14ac:dyDescent="0.35"/>
    <row r="2" spans="2:19" ht="15.75" customHeight="1" x14ac:dyDescent="0.3">
      <c r="B2" s="95" t="s">
        <v>85</v>
      </c>
      <c r="C2" s="96"/>
      <c r="D2" s="96"/>
      <c r="E2" s="96"/>
      <c r="F2" s="2"/>
      <c r="G2" s="3"/>
      <c r="H2" s="3"/>
      <c r="I2" s="4" t="s">
        <v>9</v>
      </c>
      <c r="K2" s="99" t="s">
        <v>10</v>
      </c>
      <c r="L2" s="100"/>
      <c r="M2" s="100"/>
      <c r="N2" s="100"/>
      <c r="O2" s="100"/>
      <c r="P2" s="100"/>
      <c r="Q2" s="100"/>
      <c r="R2" s="100"/>
      <c r="S2" s="101"/>
    </row>
    <row r="3" spans="2:19" ht="18.75" customHeight="1" x14ac:dyDescent="0.3">
      <c r="B3" s="97"/>
      <c r="C3" s="98"/>
      <c r="D3" s="98"/>
      <c r="E3" s="98"/>
      <c r="F3" s="5"/>
      <c r="G3" s="5"/>
      <c r="H3" s="5"/>
      <c r="I3" s="6" t="s">
        <v>11</v>
      </c>
      <c r="K3" s="102"/>
      <c r="L3" s="103"/>
      <c r="M3" s="103"/>
      <c r="N3" s="103"/>
      <c r="O3" s="103"/>
      <c r="P3" s="103"/>
      <c r="Q3" s="103"/>
      <c r="R3" s="103"/>
      <c r="S3" s="104"/>
    </row>
    <row r="4" spans="2:19" ht="18" thickBot="1" x14ac:dyDescent="0.35">
      <c r="B4" s="7"/>
      <c r="C4" s="5"/>
      <c r="D4" s="5"/>
      <c r="E4" s="5"/>
      <c r="F4" s="5"/>
      <c r="G4" s="5"/>
      <c r="H4" s="5"/>
      <c r="I4" s="8" t="s">
        <v>12</v>
      </c>
      <c r="K4" s="102"/>
      <c r="L4" s="103"/>
      <c r="M4" s="103"/>
      <c r="N4" s="103"/>
      <c r="O4" s="103"/>
      <c r="P4" s="103"/>
      <c r="Q4" s="103"/>
      <c r="R4" s="103"/>
      <c r="S4" s="104"/>
    </row>
    <row r="5" spans="2:19" ht="18" thickBot="1" x14ac:dyDescent="0.35">
      <c r="B5" s="108" t="s">
        <v>9</v>
      </c>
      <c r="C5" s="109"/>
      <c r="D5" s="9" t="s">
        <v>3</v>
      </c>
      <c r="E5" s="10" t="s">
        <v>13</v>
      </c>
      <c r="F5" s="110" t="s">
        <v>2</v>
      </c>
      <c r="G5" s="111"/>
      <c r="H5" s="10" t="s">
        <v>1</v>
      </c>
      <c r="I5" s="50" t="s">
        <v>14</v>
      </c>
      <c r="K5" s="102"/>
      <c r="L5" s="103"/>
      <c r="M5" s="103"/>
      <c r="N5" s="103"/>
      <c r="O5" s="103"/>
      <c r="P5" s="103"/>
      <c r="Q5" s="103"/>
      <c r="R5" s="103"/>
      <c r="S5" s="104"/>
    </row>
    <row r="6" spans="2:19" ht="17.25" customHeight="1" x14ac:dyDescent="0.3">
      <c r="B6" s="112" t="s">
        <v>66</v>
      </c>
      <c r="C6" s="113"/>
      <c r="D6" s="11" t="s">
        <v>87</v>
      </c>
      <c r="E6" s="12" t="s">
        <v>15</v>
      </c>
      <c r="F6" s="116">
        <v>15</v>
      </c>
      <c r="G6" s="117"/>
      <c r="H6" s="13" t="s">
        <v>16</v>
      </c>
      <c r="I6" s="12" t="s">
        <v>88</v>
      </c>
      <c r="K6" s="102"/>
      <c r="L6" s="103"/>
      <c r="M6" s="103"/>
      <c r="N6" s="103"/>
      <c r="O6" s="103"/>
      <c r="P6" s="103"/>
      <c r="Q6" s="103"/>
      <c r="R6" s="103"/>
      <c r="S6" s="104"/>
    </row>
    <row r="7" spans="2:19" ht="16.899999999999999" customHeight="1" x14ac:dyDescent="0.3">
      <c r="B7" s="114"/>
      <c r="C7" s="115"/>
      <c r="D7" s="14" t="s">
        <v>86</v>
      </c>
      <c r="E7" s="15" t="s">
        <v>17</v>
      </c>
      <c r="F7" s="118">
        <v>22</v>
      </c>
      <c r="G7" s="88"/>
      <c r="H7" s="16" t="s">
        <v>5</v>
      </c>
      <c r="I7" s="18" t="s">
        <v>89</v>
      </c>
      <c r="K7" s="102"/>
      <c r="L7" s="103"/>
      <c r="M7" s="103"/>
      <c r="N7" s="103"/>
      <c r="O7" s="103"/>
      <c r="P7" s="103"/>
      <c r="Q7" s="103"/>
      <c r="R7" s="103"/>
      <c r="S7" s="104"/>
    </row>
    <row r="8" spans="2:19" ht="16.899999999999999" customHeight="1" x14ac:dyDescent="0.3">
      <c r="B8" s="114"/>
      <c r="C8" s="115"/>
      <c r="D8" s="14" t="s">
        <v>90</v>
      </c>
      <c r="E8" s="15" t="s">
        <v>92</v>
      </c>
      <c r="F8" s="87">
        <v>5</v>
      </c>
      <c r="G8" s="88"/>
      <c r="H8" s="16" t="s">
        <v>5</v>
      </c>
      <c r="I8" s="18" t="s">
        <v>91</v>
      </c>
      <c r="K8" s="102"/>
      <c r="L8" s="103"/>
      <c r="M8" s="103"/>
      <c r="N8" s="103"/>
      <c r="O8" s="103"/>
      <c r="P8" s="103"/>
      <c r="Q8" s="103"/>
      <c r="R8" s="103"/>
      <c r="S8" s="104"/>
    </row>
    <row r="9" spans="2:19" ht="16.899999999999999" customHeight="1" x14ac:dyDescent="0.3">
      <c r="B9" s="114"/>
      <c r="C9" s="115"/>
      <c r="D9" s="14" t="s">
        <v>79</v>
      </c>
      <c r="E9" s="15" t="s">
        <v>76</v>
      </c>
      <c r="F9" s="87">
        <v>80</v>
      </c>
      <c r="G9" s="88"/>
      <c r="H9" s="16" t="s">
        <v>67</v>
      </c>
      <c r="I9" s="18"/>
      <c r="K9" s="102"/>
      <c r="L9" s="103"/>
      <c r="M9" s="103"/>
      <c r="N9" s="103"/>
      <c r="O9" s="103"/>
      <c r="P9" s="103"/>
      <c r="Q9" s="103"/>
      <c r="R9" s="103"/>
      <c r="S9" s="104"/>
    </row>
    <row r="10" spans="2:19" ht="17.25" customHeight="1" x14ac:dyDescent="0.3">
      <c r="B10" s="114"/>
      <c r="C10" s="115"/>
      <c r="D10" s="14" t="s">
        <v>80</v>
      </c>
      <c r="E10" s="15" t="s">
        <v>78</v>
      </c>
      <c r="F10" s="89">
        <f>0.0097*F6+0.754+((0.021*F6+6.25)-(0.0097*F6+0.754))*F9/100+(F12*1000*1/1000000000*1000*IF(F9=0,"0","1")*IF(F9=100,"0","1"))</f>
        <v>5.5319000000000003</v>
      </c>
      <c r="G10" s="90"/>
      <c r="H10" s="16" t="s">
        <v>4</v>
      </c>
      <c r="I10" s="18"/>
      <c r="K10" s="102"/>
      <c r="L10" s="103"/>
      <c r="M10" s="103"/>
      <c r="N10" s="103"/>
      <c r="O10" s="103"/>
      <c r="P10" s="103"/>
      <c r="Q10" s="103"/>
      <c r="R10" s="103"/>
      <c r="S10" s="104"/>
    </row>
    <row r="11" spans="2:19" ht="18" customHeight="1" x14ac:dyDescent="0.3">
      <c r="B11" s="114"/>
      <c r="C11" s="115"/>
      <c r="D11" s="14" t="s">
        <v>18</v>
      </c>
      <c r="E11" s="15" t="s">
        <v>75</v>
      </c>
      <c r="F11" s="89">
        <f>(-0.0012*F7^2+0.1917*F7+1.8906)*F12/1000+0.0047*F7+0.5473+0.0011*F9</f>
        <v>1.29142</v>
      </c>
      <c r="G11" s="90"/>
      <c r="H11" s="16" t="s">
        <v>4</v>
      </c>
      <c r="I11" s="28" t="s">
        <v>82</v>
      </c>
      <c r="K11" s="102"/>
      <c r="L11" s="103"/>
      <c r="M11" s="103"/>
      <c r="N11" s="103"/>
      <c r="O11" s="103"/>
      <c r="P11" s="103"/>
      <c r="Q11" s="103"/>
      <c r="R11" s="103"/>
      <c r="S11" s="104"/>
    </row>
    <row r="12" spans="2:19" ht="17.25" customHeight="1" x14ac:dyDescent="0.3">
      <c r="B12" s="114"/>
      <c r="C12" s="115"/>
      <c r="D12" s="17" t="s">
        <v>19</v>
      </c>
      <c r="E12" s="18" t="s">
        <v>20</v>
      </c>
      <c r="F12" s="91">
        <v>100</v>
      </c>
      <c r="G12" s="92"/>
      <c r="H12" s="19" t="s">
        <v>21</v>
      </c>
      <c r="I12" s="18"/>
      <c r="K12" s="102"/>
      <c r="L12" s="103"/>
      <c r="M12" s="103"/>
      <c r="N12" s="103"/>
      <c r="O12" s="103"/>
      <c r="P12" s="103"/>
      <c r="Q12" s="103"/>
      <c r="R12" s="103"/>
      <c r="S12" s="104"/>
    </row>
    <row r="13" spans="2:19" ht="17.25" customHeight="1" x14ac:dyDescent="0.3">
      <c r="B13" s="114"/>
      <c r="C13" s="115"/>
      <c r="D13" s="76" t="s">
        <v>0</v>
      </c>
      <c r="E13" s="20" t="s">
        <v>77</v>
      </c>
      <c r="F13" s="93">
        <v>100</v>
      </c>
      <c r="G13" s="94"/>
      <c r="H13" s="19" t="s">
        <v>22</v>
      </c>
      <c r="I13" s="18"/>
      <c r="K13" s="102"/>
      <c r="L13" s="103"/>
      <c r="M13" s="103"/>
      <c r="N13" s="103"/>
      <c r="O13" s="103"/>
      <c r="P13" s="103"/>
      <c r="Q13" s="103"/>
      <c r="R13" s="103"/>
      <c r="S13" s="104"/>
    </row>
    <row r="14" spans="2:19" ht="18.75" customHeight="1" x14ac:dyDescent="0.3">
      <c r="B14" s="114"/>
      <c r="C14" s="115"/>
      <c r="D14" s="119" t="s">
        <v>23</v>
      </c>
      <c r="E14" s="20" t="s">
        <v>24</v>
      </c>
      <c r="F14" s="21" t="s">
        <v>25</v>
      </c>
      <c r="G14" s="22" t="s">
        <v>94</v>
      </c>
      <c r="H14" s="19"/>
      <c r="I14" s="18"/>
      <c r="K14" s="102"/>
      <c r="L14" s="103"/>
      <c r="M14" s="103"/>
      <c r="N14" s="103"/>
      <c r="O14" s="103"/>
      <c r="P14" s="103"/>
      <c r="Q14" s="103"/>
      <c r="R14" s="103"/>
      <c r="S14" s="104"/>
    </row>
    <row r="15" spans="2:19" x14ac:dyDescent="0.3">
      <c r="B15" s="114"/>
      <c r="C15" s="115"/>
      <c r="D15" s="120"/>
      <c r="E15" s="20" t="s">
        <v>62</v>
      </c>
      <c r="F15" s="23">
        <v>2</v>
      </c>
      <c r="G15" s="24">
        <v>2</v>
      </c>
      <c r="H15" s="25" t="s">
        <v>26</v>
      </c>
      <c r="I15" s="18"/>
      <c r="K15" s="102"/>
      <c r="L15" s="103"/>
      <c r="M15" s="103"/>
      <c r="N15" s="103"/>
      <c r="O15" s="103"/>
      <c r="P15" s="103"/>
      <c r="Q15" s="103"/>
      <c r="R15" s="103"/>
      <c r="S15" s="104"/>
    </row>
    <row r="16" spans="2:19" ht="18.75" customHeight="1" thickBot="1" x14ac:dyDescent="0.35">
      <c r="B16" s="114"/>
      <c r="C16" s="115"/>
      <c r="D16" s="74" t="s">
        <v>95</v>
      </c>
      <c r="E16" s="20" t="s">
        <v>63</v>
      </c>
      <c r="F16" s="93">
        <v>1</v>
      </c>
      <c r="G16" s="94"/>
      <c r="H16" s="25" t="s">
        <v>26</v>
      </c>
      <c r="I16" s="75" t="s">
        <v>27</v>
      </c>
      <c r="K16" s="102"/>
      <c r="L16" s="103"/>
      <c r="M16" s="103"/>
      <c r="N16" s="103"/>
      <c r="O16" s="103"/>
      <c r="P16" s="103"/>
      <c r="Q16" s="103"/>
      <c r="R16" s="103"/>
      <c r="S16" s="104"/>
    </row>
    <row r="17" spans="2:19" ht="18.75" x14ac:dyDescent="0.3">
      <c r="B17" s="121" t="s">
        <v>28</v>
      </c>
      <c r="C17" s="122"/>
      <c r="D17" s="11" t="s">
        <v>29</v>
      </c>
      <c r="E17" s="26" t="s">
        <v>6</v>
      </c>
      <c r="F17" s="127">
        <v>4.5</v>
      </c>
      <c r="G17" s="127"/>
      <c r="H17" s="27" t="s">
        <v>8</v>
      </c>
      <c r="I17" s="128" t="s">
        <v>74</v>
      </c>
      <c r="K17" s="102"/>
      <c r="L17" s="103"/>
      <c r="M17" s="103"/>
      <c r="N17" s="103"/>
      <c r="O17" s="103"/>
      <c r="P17" s="103"/>
      <c r="Q17" s="103"/>
      <c r="R17" s="103"/>
      <c r="S17" s="104"/>
    </row>
    <row r="18" spans="2:19" ht="17.25" customHeight="1" x14ac:dyDescent="0.3">
      <c r="B18" s="123"/>
      <c r="C18" s="124"/>
      <c r="D18" s="14" t="s">
        <v>30</v>
      </c>
      <c r="E18" s="20" t="s">
        <v>31</v>
      </c>
      <c r="F18" s="130">
        <v>9</v>
      </c>
      <c r="G18" s="130"/>
      <c r="H18" s="19" t="s">
        <v>7</v>
      </c>
      <c r="I18" s="129"/>
      <c r="K18" s="102"/>
      <c r="L18" s="103"/>
      <c r="M18" s="103"/>
      <c r="N18" s="103"/>
      <c r="O18" s="103"/>
      <c r="P18" s="103"/>
      <c r="Q18" s="103"/>
      <c r="R18" s="103"/>
      <c r="S18" s="104"/>
    </row>
    <row r="19" spans="2:19" ht="17.25" customHeight="1" x14ac:dyDescent="0.3">
      <c r="B19" s="123"/>
      <c r="C19" s="124"/>
      <c r="D19" s="17" t="s">
        <v>32</v>
      </c>
      <c r="E19" s="28" t="s">
        <v>33</v>
      </c>
      <c r="F19" s="131">
        <f>12/$F$17/2</f>
        <v>1.3333333333333333</v>
      </c>
      <c r="G19" s="131"/>
      <c r="H19" s="19" t="s">
        <v>26</v>
      </c>
      <c r="I19" s="15"/>
      <c r="K19" s="102"/>
      <c r="L19" s="103"/>
      <c r="M19" s="103"/>
      <c r="N19" s="103"/>
      <c r="O19" s="103"/>
      <c r="P19" s="103"/>
      <c r="Q19" s="103"/>
      <c r="R19" s="103"/>
      <c r="S19" s="104"/>
    </row>
    <row r="20" spans="2:19" ht="16.5" customHeight="1" x14ac:dyDescent="0.3">
      <c r="B20" s="123"/>
      <c r="C20" s="124"/>
      <c r="D20" s="17" t="s">
        <v>34</v>
      </c>
      <c r="E20" s="28" t="s">
        <v>35</v>
      </c>
      <c r="F20" s="131">
        <f>12/$F$18/2</f>
        <v>0.66666666666666663</v>
      </c>
      <c r="G20" s="131"/>
      <c r="H20" s="19" t="s">
        <v>26</v>
      </c>
      <c r="I20" s="18"/>
      <c r="K20" s="102"/>
      <c r="L20" s="103"/>
      <c r="M20" s="103"/>
      <c r="N20" s="103"/>
      <c r="O20" s="103"/>
      <c r="P20" s="103"/>
      <c r="Q20" s="103"/>
      <c r="R20" s="103"/>
      <c r="S20" s="104"/>
    </row>
    <row r="21" spans="2:19" ht="16.5" customHeight="1" thickBot="1" x14ac:dyDescent="0.35">
      <c r="B21" s="125"/>
      <c r="C21" s="126"/>
      <c r="D21" s="65" t="s">
        <v>36</v>
      </c>
      <c r="E21" s="66" t="s">
        <v>37</v>
      </c>
      <c r="F21" s="29">
        <f>F15+F16</f>
        <v>3</v>
      </c>
      <c r="G21" s="30">
        <f>G15+F16</f>
        <v>3</v>
      </c>
      <c r="H21" s="77" t="s">
        <v>26</v>
      </c>
      <c r="I21" s="66"/>
      <c r="K21" s="102"/>
      <c r="L21" s="103"/>
      <c r="M21" s="103"/>
      <c r="N21" s="103"/>
      <c r="O21" s="103"/>
      <c r="P21" s="103"/>
      <c r="Q21" s="103"/>
      <c r="R21" s="103"/>
      <c r="S21" s="104"/>
    </row>
    <row r="22" spans="2:19" ht="9" customHeight="1" x14ac:dyDescent="0.3">
      <c r="B22" s="32"/>
      <c r="C22" s="33"/>
      <c r="D22" s="33"/>
      <c r="E22" s="33"/>
      <c r="F22" s="33"/>
      <c r="G22" s="33"/>
      <c r="H22" s="33"/>
      <c r="I22" s="34"/>
      <c r="K22" s="102"/>
      <c r="L22" s="103"/>
      <c r="M22" s="103"/>
      <c r="N22" s="103"/>
      <c r="O22" s="103"/>
      <c r="P22" s="103"/>
      <c r="Q22" s="103"/>
      <c r="R22" s="103"/>
      <c r="S22" s="104"/>
    </row>
    <row r="23" spans="2:19" ht="15" customHeight="1" x14ac:dyDescent="0.3">
      <c r="B23" s="132" t="s">
        <v>68</v>
      </c>
      <c r="C23" s="133"/>
      <c r="D23" s="133"/>
      <c r="E23" s="133"/>
      <c r="F23" s="133"/>
      <c r="G23" s="133"/>
      <c r="H23" s="133"/>
      <c r="I23" s="134"/>
      <c r="K23" s="102"/>
      <c r="L23" s="103"/>
      <c r="M23" s="103"/>
      <c r="N23" s="103"/>
      <c r="O23" s="103"/>
      <c r="P23" s="103"/>
      <c r="Q23" s="103"/>
      <c r="R23" s="103"/>
      <c r="S23" s="104"/>
    </row>
    <row r="24" spans="2:19" ht="18" thickBot="1" x14ac:dyDescent="0.35">
      <c r="B24" s="7"/>
      <c r="C24" s="5"/>
      <c r="D24" s="5"/>
      <c r="E24" s="5"/>
      <c r="F24" s="5"/>
      <c r="G24" s="5"/>
      <c r="H24" s="5"/>
      <c r="I24" s="35" t="s">
        <v>38</v>
      </c>
      <c r="K24" s="102"/>
      <c r="L24" s="103"/>
      <c r="M24" s="103"/>
      <c r="N24" s="103"/>
      <c r="O24" s="103"/>
      <c r="P24" s="103"/>
      <c r="Q24" s="103"/>
      <c r="R24" s="103"/>
      <c r="S24" s="104"/>
    </row>
    <row r="25" spans="2:19" ht="18.75" x14ac:dyDescent="0.3">
      <c r="B25" s="135" t="s">
        <v>39</v>
      </c>
      <c r="C25" s="136"/>
      <c r="D25" s="13" t="s">
        <v>40</v>
      </c>
      <c r="E25" s="36" t="s">
        <v>64</v>
      </c>
      <c r="F25" s="139">
        <f>F6*F10</f>
        <v>82.978499999999997</v>
      </c>
      <c r="G25" s="140"/>
      <c r="H25" s="37" t="s">
        <v>41</v>
      </c>
      <c r="I25" s="84">
        <f>F25/F33</f>
        <v>0.3096734669460961</v>
      </c>
      <c r="K25" s="102"/>
      <c r="L25" s="103"/>
      <c r="M25" s="103"/>
      <c r="N25" s="103"/>
      <c r="O25" s="103"/>
      <c r="P25" s="103"/>
      <c r="Q25" s="103"/>
      <c r="R25" s="103"/>
      <c r="S25" s="104"/>
    </row>
    <row r="26" spans="2:19" ht="18.75" x14ac:dyDescent="0.3">
      <c r="B26" s="137"/>
      <c r="C26" s="138"/>
      <c r="D26" s="19" t="s">
        <v>42</v>
      </c>
      <c r="E26" s="38" t="s">
        <v>65</v>
      </c>
      <c r="F26" s="141">
        <f>F7*(F11*2)</f>
        <v>56.822479999999999</v>
      </c>
      <c r="G26" s="142"/>
      <c r="H26" s="39" t="s">
        <v>41</v>
      </c>
      <c r="I26" s="85">
        <f>F26/F33</f>
        <v>0.21205992374018823</v>
      </c>
      <c r="K26" s="102"/>
      <c r="L26" s="103"/>
      <c r="M26" s="103"/>
      <c r="N26" s="103"/>
      <c r="O26" s="103"/>
      <c r="P26" s="103"/>
      <c r="Q26" s="103"/>
      <c r="R26" s="103"/>
      <c r="S26" s="104"/>
    </row>
    <row r="27" spans="2:19" ht="18.75" customHeight="1" thickBot="1" x14ac:dyDescent="0.35">
      <c r="B27" s="147" t="s">
        <v>43</v>
      </c>
      <c r="C27" s="148"/>
      <c r="D27" s="73" t="s">
        <v>44</v>
      </c>
      <c r="E27" s="38" t="s">
        <v>43</v>
      </c>
      <c r="F27" s="149">
        <f>(F7*F13/1000000*F12*IF(F8=2,"1.170",IF(F8=3,"1.177",IF(F8=4,"1.184",IF(F8=5,"1.190"))))*1000*F19/(F19+F21)+F7*F13/1000000*F12*IF(F8=2,"1.170",IF(F8=3,"1.177",IF(F8=4,"1.184",IF(F8=5,"1.190"))))*1000*F20/(F20+G21))*IF(F8=2,"1",IF(F8=3,"1",IF(F8=4,"1",IF(F8=5,"1","FALSE"))))</f>
        <v>128.15384615384613</v>
      </c>
      <c r="G27" s="150"/>
      <c r="H27" s="39" t="s">
        <v>41</v>
      </c>
      <c r="I27" s="86">
        <f>F27/F33</f>
        <v>0.47826660931371573</v>
      </c>
      <c r="K27" s="102"/>
      <c r="L27" s="103"/>
      <c r="M27" s="103"/>
      <c r="N27" s="103"/>
      <c r="O27" s="103"/>
      <c r="P27" s="103"/>
      <c r="Q27" s="103"/>
      <c r="R27" s="103"/>
      <c r="S27" s="104"/>
    </row>
    <row r="28" spans="2:19" ht="19.5" thickBot="1" x14ac:dyDescent="0.35">
      <c r="B28" s="151" t="s">
        <v>45</v>
      </c>
      <c r="C28" s="152"/>
      <c r="D28" s="78" t="s">
        <v>46</v>
      </c>
      <c r="E28" s="79" t="s">
        <v>61</v>
      </c>
      <c r="F28" s="80">
        <f>0.5*F7*F13/1000000*F12*1000*F21/(F19+F21)</f>
        <v>76.15384615384616</v>
      </c>
      <c r="G28" s="80">
        <f>0.5*F7*F13/1000000*F12*1000*G21/(F19+G21)</f>
        <v>76.15384615384616</v>
      </c>
      <c r="H28" s="81" t="s">
        <v>41</v>
      </c>
      <c r="I28" s="82" t="s">
        <v>84</v>
      </c>
      <c r="K28" s="102"/>
      <c r="L28" s="103"/>
      <c r="M28" s="103"/>
      <c r="N28" s="103"/>
      <c r="O28" s="103"/>
      <c r="P28" s="103"/>
      <c r="Q28" s="103"/>
      <c r="R28" s="103"/>
      <c r="S28" s="104"/>
    </row>
    <row r="29" spans="2:19" x14ac:dyDescent="0.3">
      <c r="B29" s="41"/>
      <c r="C29" s="42"/>
      <c r="D29" s="33"/>
      <c r="E29" s="43"/>
      <c r="F29" s="43"/>
      <c r="G29" s="43"/>
      <c r="H29" s="43"/>
      <c r="I29" s="44"/>
      <c r="K29" s="102"/>
      <c r="L29" s="103"/>
      <c r="M29" s="103"/>
      <c r="N29" s="103"/>
      <c r="O29" s="103"/>
      <c r="P29" s="103"/>
      <c r="Q29" s="103"/>
      <c r="R29" s="103"/>
      <c r="S29" s="104"/>
    </row>
    <row r="30" spans="2:19" ht="14.25" customHeight="1" x14ac:dyDescent="0.3">
      <c r="B30" s="7"/>
      <c r="C30" s="5"/>
      <c r="D30" s="5"/>
      <c r="E30" s="5"/>
      <c r="F30" s="5"/>
      <c r="G30" s="5"/>
      <c r="H30" s="5"/>
      <c r="I30" s="45"/>
      <c r="K30" s="102"/>
      <c r="L30" s="103"/>
      <c r="M30" s="103"/>
      <c r="N30" s="103"/>
      <c r="O30" s="103"/>
      <c r="P30" s="103"/>
      <c r="Q30" s="103"/>
      <c r="R30" s="103"/>
      <c r="S30" s="104"/>
    </row>
    <row r="31" spans="2:19" ht="18" customHeight="1" thickBot="1" x14ac:dyDescent="0.35">
      <c r="B31" s="153" t="s">
        <v>69</v>
      </c>
      <c r="C31" s="154"/>
      <c r="D31" s="154"/>
      <c r="E31" s="154"/>
      <c r="F31" s="46"/>
      <c r="G31" s="46"/>
      <c r="H31" s="46"/>
      <c r="I31" s="47"/>
      <c r="K31" s="102"/>
      <c r="L31" s="103"/>
      <c r="M31" s="103"/>
      <c r="N31" s="103"/>
      <c r="O31" s="103"/>
      <c r="P31" s="103"/>
      <c r="Q31" s="103"/>
      <c r="R31" s="103"/>
      <c r="S31" s="104"/>
    </row>
    <row r="32" spans="2:19" ht="16.5" customHeight="1" thickBot="1" x14ac:dyDescent="0.35">
      <c r="B32" s="48"/>
      <c r="C32" s="46"/>
      <c r="D32" s="5"/>
      <c r="E32" s="5"/>
      <c r="F32" s="157" t="s">
        <v>81</v>
      </c>
      <c r="G32" s="111"/>
      <c r="H32" s="5"/>
      <c r="I32" s="49"/>
      <c r="K32" s="102"/>
      <c r="L32" s="103"/>
      <c r="M32" s="103"/>
      <c r="N32" s="103"/>
      <c r="O32" s="103"/>
      <c r="P32" s="103"/>
      <c r="Q32" s="103"/>
      <c r="R32" s="103"/>
      <c r="S32" s="104"/>
    </row>
    <row r="33" spans="2:19" ht="19.5" thickBot="1" x14ac:dyDescent="0.35">
      <c r="B33" s="7"/>
      <c r="C33" s="5"/>
      <c r="D33" s="50" t="s">
        <v>47</v>
      </c>
      <c r="E33" s="51" t="s">
        <v>48</v>
      </c>
      <c r="F33" s="158">
        <f>SUM(F25:G27)</f>
        <v>267.95482615384611</v>
      </c>
      <c r="G33" s="159"/>
      <c r="H33" s="51" t="s">
        <v>41</v>
      </c>
      <c r="I33" s="52" t="s">
        <v>49</v>
      </c>
      <c r="K33" s="102"/>
      <c r="L33" s="103"/>
      <c r="M33" s="103"/>
      <c r="N33" s="103"/>
      <c r="O33" s="103"/>
      <c r="P33" s="103"/>
      <c r="Q33" s="103"/>
      <c r="R33" s="103"/>
      <c r="S33" s="104"/>
    </row>
    <row r="34" spans="2:19" ht="18" thickBot="1" x14ac:dyDescent="0.35">
      <c r="B34" s="7"/>
      <c r="C34" s="5"/>
      <c r="D34" s="13" t="s">
        <v>50</v>
      </c>
      <c r="E34" s="36" t="s">
        <v>51</v>
      </c>
      <c r="F34" s="160">
        <v>100</v>
      </c>
      <c r="G34" s="161"/>
      <c r="H34" s="53" t="s">
        <v>52</v>
      </c>
      <c r="I34" s="54" t="s">
        <v>93</v>
      </c>
      <c r="K34" s="102"/>
      <c r="L34" s="103"/>
      <c r="M34" s="103"/>
      <c r="N34" s="103"/>
      <c r="O34" s="103"/>
      <c r="P34" s="103"/>
      <c r="Q34" s="103"/>
      <c r="R34" s="103"/>
      <c r="S34" s="104"/>
    </row>
    <row r="35" spans="2:19" ht="20.25" x14ac:dyDescent="0.3">
      <c r="B35" s="7"/>
      <c r="C35" s="5"/>
      <c r="D35" s="19" t="s">
        <v>53</v>
      </c>
      <c r="E35" s="55" t="s">
        <v>54</v>
      </c>
      <c r="F35" s="162">
        <f>F36-(($F$33/1000)*$F$34)</f>
        <v>98.204517384615386</v>
      </c>
      <c r="G35" s="163"/>
      <c r="H35" s="56" t="s">
        <v>55</v>
      </c>
      <c r="I35" s="143" t="s">
        <v>56</v>
      </c>
      <c r="K35" s="102"/>
      <c r="L35" s="103"/>
      <c r="M35" s="103"/>
      <c r="N35" s="103"/>
      <c r="O35" s="103"/>
      <c r="P35" s="103"/>
      <c r="Q35" s="103"/>
      <c r="R35" s="103"/>
      <c r="S35" s="104"/>
    </row>
    <row r="36" spans="2:19" ht="19.5" thickBot="1" x14ac:dyDescent="0.35">
      <c r="B36" s="7"/>
      <c r="C36" s="5"/>
      <c r="D36" s="31" t="s">
        <v>57</v>
      </c>
      <c r="E36" s="40" t="s">
        <v>83</v>
      </c>
      <c r="F36" s="145">
        <v>125</v>
      </c>
      <c r="G36" s="146"/>
      <c r="H36" s="57" t="s">
        <v>55</v>
      </c>
      <c r="I36" s="144"/>
      <c r="K36" s="102"/>
      <c r="L36" s="103"/>
      <c r="M36" s="103"/>
      <c r="N36" s="103"/>
      <c r="O36" s="103"/>
      <c r="P36" s="103"/>
      <c r="Q36" s="103"/>
      <c r="R36" s="103"/>
      <c r="S36" s="104"/>
    </row>
    <row r="37" spans="2:19" ht="14.25" customHeight="1" x14ac:dyDescent="0.3">
      <c r="B37" s="7"/>
      <c r="C37" s="5"/>
      <c r="D37" s="33"/>
      <c r="E37" s="43"/>
      <c r="F37" s="58"/>
      <c r="G37" s="58"/>
      <c r="H37" s="33"/>
      <c r="I37" s="59"/>
      <c r="K37" s="102"/>
      <c r="L37" s="103"/>
      <c r="M37" s="103"/>
      <c r="N37" s="103"/>
      <c r="O37" s="103"/>
      <c r="P37" s="103"/>
      <c r="Q37" s="103"/>
      <c r="R37" s="103"/>
      <c r="S37" s="104"/>
    </row>
    <row r="38" spans="2:19" ht="16.5" customHeight="1" thickBot="1" x14ac:dyDescent="0.35">
      <c r="B38" s="153" t="s">
        <v>70</v>
      </c>
      <c r="C38" s="154"/>
      <c r="D38" s="154"/>
      <c r="E38" s="154"/>
      <c r="F38" s="60"/>
      <c r="G38" s="60"/>
      <c r="H38" s="60"/>
      <c r="I38" s="61"/>
      <c r="K38" s="102"/>
      <c r="L38" s="103"/>
      <c r="M38" s="103"/>
      <c r="N38" s="103"/>
      <c r="O38" s="103"/>
      <c r="P38" s="103"/>
      <c r="Q38" s="103"/>
      <c r="R38" s="103"/>
      <c r="S38" s="104"/>
    </row>
    <row r="39" spans="2:19" ht="18" thickBot="1" x14ac:dyDescent="0.35">
      <c r="B39" s="48"/>
      <c r="C39" s="46"/>
      <c r="D39" s="5"/>
      <c r="E39" s="5"/>
      <c r="F39" s="157" t="s">
        <v>81</v>
      </c>
      <c r="G39" s="111"/>
      <c r="H39" s="5"/>
      <c r="I39" s="49"/>
      <c r="K39" s="102"/>
      <c r="L39" s="103"/>
      <c r="M39" s="103"/>
      <c r="N39" s="103"/>
      <c r="O39" s="103"/>
      <c r="P39" s="103"/>
      <c r="Q39" s="103"/>
      <c r="R39" s="103"/>
      <c r="S39" s="104"/>
    </row>
    <row r="40" spans="2:19" ht="19.5" thickBot="1" x14ac:dyDescent="0.35">
      <c r="B40" s="7"/>
      <c r="C40" s="5"/>
      <c r="D40" s="9" t="s">
        <v>47</v>
      </c>
      <c r="E40" s="10" t="s">
        <v>48</v>
      </c>
      <c r="F40" s="164">
        <f>F33</f>
        <v>267.95482615384611</v>
      </c>
      <c r="G40" s="165"/>
      <c r="H40" s="10" t="s">
        <v>41</v>
      </c>
      <c r="I40" s="62" t="s">
        <v>49</v>
      </c>
      <c r="K40" s="102"/>
      <c r="L40" s="103"/>
      <c r="M40" s="103"/>
      <c r="N40" s="103"/>
      <c r="O40" s="103"/>
      <c r="P40" s="103"/>
      <c r="Q40" s="103"/>
      <c r="R40" s="103"/>
      <c r="S40" s="104"/>
    </row>
    <row r="41" spans="2:19" ht="18.75" x14ac:dyDescent="0.3">
      <c r="B41" s="7"/>
      <c r="C41" s="5"/>
      <c r="D41" s="63" t="s">
        <v>58</v>
      </c>
      <c r="E41" s="15" t="s">
        <v>59</v>
      </c>
      <c r="F41" s="166">
        <v>2.7</v>
      </c>
      <c r="G41" s="167"/>
      <c r="H41" s="16" t="s">
        <v>52</v>
      </c>
      <c r="I41" s="64" t="s">
        <v>27</v>
      </c>
      <c r="K41" s="102"/>
      <c r="L41" s="103"/>
      <c r="M41" s="103"/>
      <c r="N41" s="103"/>
      <c r="O41" s="103"/>
      <c r="P41" s="103"/>
      <c r="Q41" s="103"/>
      <c r="R41" s="103"/>
      <c r="S41" s="104"/>
    </row>
    <row r="42" spans="2:19" ht="18.75" x14ac:dyDescent="0.3">
      <c r="B42" s="7"/>
      <c r="C42" s="5"/>
      <c r="D42" s="17" t="s">
        <v>71</v>
      </c>
      <c r="E42" s="18" t="s">
        <v>72</v>
      </c>
      <c r="F42" s="168">
        <v>130</v>
      </c>
      <c r="G42" s="169"/>
      <c r="H42" s="19" t="s">
        <v>55</v>
      </c>
      <c r="I42" s="83" t="s">
        <v>73</v>
      </c>
      <c r="K42" s="102"/>
      <c r="L42" s="103"/>
      <c r="M42" s="103"/>
      <c r="N42" s="103"/>
      <c r="O42" s="103"/>
      <c r="P42" s="103"/>
      <c r="Q42" s="103"/>
      <c r="R42" s="103"/>
      <c r="S42" s="104"/>
    </row>
    <row r="43" spans="2:19" ht="19.5" thickBot="1" x14ac:dyDescent="0.35">
      <c r="B43" s="7"/>
      <c r="C43" s="5"/>
      <c r="D43" s="65" t="s">
        <v>57</v>
      </c>
      <c r="E43" s="66" t="s">
        <v>60</v>
      </c>
      <c r="F43" s="155">
        <f>F42+(F40*F41)/1000</f>
        <v>130.72347803061538</v>
      </c>
      <c r="G43" s="156"/>
      <c r="H43" s="31" t="s">
        <v>55</v>
      </c>
      <c r="I43" s="67"/>
      <c r="K43" s="102"/>
      <c r="L43" s="103"/>
      <c r="M43" s="103"/>
      <c r="N43" s="103"/>
      <c r="O43" s="103"/>
      <c r="P43" s="103"/>
      <c r="Q43" s="103"/>
      <c r="R43" s="103"/>
      <c r="S43" s="104"/>
    </row>
    <row r="44" spans="2:19" ht="18" thickBot="1" x14ac:dyDescent="0.35">
      <c r="B44" s="68"/>
      <c r="C44" s="69"/>
      <c r="D44" s="69"/>
      <c r="E44" s="70"/>
      <c r="F44" s="71"/>
      <c r="G44" s="71"/>
      <c r="H44" s="70"/>
      <c r="I44" s="72"/>
      <c r="K44" s="105"/>
      <c r="L44" s="106"/>
      <c r="M44" s="106"/>
      <c r="N44" s="106"/>
      <c r="O44" s="106"/>
      <c r="P44" s="106"/>
      <c r="Q44" s="106"/>
      <c r="R44" s="106"/>
      <c r="S44" s="107"/>
    </row>
  </sheetData>
  <sheetProtection algorithmName="SHA-512" hashValue="wkwfmoZZzr1qwd+/K8Yl/mplWb8hbl+pXSo6hxTeL/RBbWoWCjnO8XRw6bxdvz6GHVISLXZ/BAJjR8q/mf+uvA==" saltValue="dvUG9zinOofWg9PKDFgU7Q==" spinCount="100000" sheet="1" formatCells="0" selectLockedCells="1"/>
  <mergeCells count="41">
    <mergeCell ref="B38:E38"/>
    <mergeCell ref="F39:G39"/>
    <mergeCell ref="F40:G40"/>
    <mergeCell ref="F41:G41"/>
    <mergeCell ref="F42:G42"/>
    <mergeCell ref="F43:G43"/>
    <mergeCell ref="F32:G32"/>
    <mergeCell ref="F33:G33"/>
    <mergeCell ref="F34:G34"/>
    <mergeCell ref="F35:G35"/>
    <mergeCell ref="B23:I23"/>
    <mergeCell ref="B25:C26"/>
    <mergeCell ref="F25:G25"/>
    <mergeCell ref="F26:G26"/>
    <mergeCell ref="I35:I36"/>
    <mergeCell ref="F36:G36"/>
    <mergeCell ref="B27:C27"/>
    <mergeCell ref="F27:G27"/>
    <mergeCell ref="B28:C28"/>
    <mergeCell ref="B31:E31"/>
    <mergeCell ref="K2:S44"/>
    <mergeCell ref="B5:C5"/>
    <mergeCell ref="F5:G5"/>
    <mergeCell ref="B6:C16"/>
    <mergeCell ref="F6:G6"/>
    <mergeCell ref="F7:G7"/>
    <mergeCell ref="F9:G9"/>
    <mergeCell ref="F10:G10"/>
    <mergeCell ref="D14:D15"/>
    <mergeCell ref="F16:G16"/>
    <mergeCell ref="B17:C21"/>
    <mergeCell ref="F17:G17"/>
    <mergeCell ref="I17:I18"/>
    <mergeCell ref="F18:G18"/>
    <mergeCell ref="F19:G19"/>
    <mergeCell ref="F20:G20"/>
    <mergeCell ref="F8:G8"/>
    <mergeCell ref="F11:G11"/>
    <mergeCell ref="F12:G12"/>
    <mergeCell ref="F13:G13"/>
    <mergeCell ref="B2:E3"/>
  </mergeCells>
  <phoneticPr fontId="3" type="noConversion"/>
  <conditionalFormatting sqref="F44:G44 F37">
    <cfRule type="colorScale" priority="1">
      <colorScale>
        <cfvo type="num" val="80"/>
        <cfvo type="num" val="100"/>
        <cfvo type="num" val="120"/>
        <color rgb="FF00B0F0"/>
        <color rgb="FFFFC000"/>
        <color rgb="FFFF0000"/>
      </colorScale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0244" r:id="rId4">
          <objectPr defaultSize="0" autoPict="0" r:id="rId5">
            <anchor moveWithCells="1">
              <from>
                <xdr:col>10</xdr:col>
                <xdr:colOff>133350</xdr:colOff>
                <xdr:row>2</xdr:row>
                <xdr:rowOff>161925</xdr:rowOff>
              </from>
              <to>
                <xdr:col>18</xdr:col>
                <xdr:colOff>1743075</xdr:colOff>
                <xdr:row>13</xdr:row>
                <xdr:rowOff>9525</xdr:rowOff>
              </to>
            </anchor>
          </objectPr>
        </oleObject>
      </mc:Choice>
      <mc:Fallback>
        <oleObject progId="Visio.Drawing.15" shapeId="1024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2024-03-12T08:18:05Z</dcterms:modified>
</cp:coreProperties>
</file>